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3.xml" ContentType="application/vnd.openxmlformats-officedocument.drawing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3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4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5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6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7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8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9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4.xml" ContentType="application/vnd.openxmlformats-officedocument.drawing+xml"/>
  <Override PartName="/xl/charts/chart30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1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2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3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4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5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6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7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8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9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40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1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2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3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4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5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6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7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drawings/drawing5.xml" ContentType="application/vnd.openxmlformats-officedocument.drawing+xml"/>
  <Override PartName="/xl/charts/chart48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9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50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1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drawings/drawing6.xml" ContentType="application/vnd.openxmlformats-officedocument.drawing+xml"/>
  <Override PartName="/xl/charts/chart52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harts/chart53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charts/chart54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5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charts/chart56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charts/chart57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charts/chart58.xml" ContentType="application/vnd.openxmlformats-officedocument.drawingml.chart+xml"/>
  <Override PartName="/xl/charts/style57.xml" ContentType="application/vnd.ms-office.chartstyle+xml"/>
  <Override PartName="/xl/charts/colors57.xml" ContentType="application/vnd.ms-office.chartcolorstyle+xml"/>
  <Override PartName="/xl/charts/chart59.xml" ContentType="application/vnd.openxmlformats-officedocument.drawingml.chart+xml"/>
  <Override PartName="/xl/charts/style58.xml" ContentType="application/vnd.ms-office.chartstyle+xml"/>
  <Override PartName="/xl/charts/colors58.xml" ContentType="application/vnd.ms-office.chartcolorstyle+xml"/>
  <Override PartName="/xl/charts/chart60.xml" ContentType="application/vnd.openxmlformats-officedocument.drawingml.chart+xml"/>
  <Override PartName="/xl/charts/style59.xml" ContentType="application/vnd.ms-office.chartstyle+xml"/>
  <Override PartName="/xl/charts/colors59.xml" ContentType="application/vnd.ms-office.chartcolorstyle+xml"/>
  <Override PartName="/xl/charts/chart61.xml" ContentType="application/vnd.openxmlformats-officedocument.drawingml.chart+xml"/>
  <Override PartName="/xl/charts/style60.xml" ContentType="application/vnd.ms-office.chartstyle+xml"/>
  <Override PartName="/xl/charts/colors60.xml" ContentType="application/vnd.ms-office.chartcolorstyle+xml"/>
  <Override PartName="/xl/charts/chart62.xml" ContentType="application/vnd.openxmlformats-officedocument.drawingml.chart+xml"/>
  <Override PartName="/xl/charts/style61.xml" ContentType="application/vnd.ms-office.chartstyle+xml"/>
  <Override PartName="/xl/charts/colors61.xml" ContentType="application/vnd.ms-office.chartcolorstyle+xml"/>
  <Override PartName="/xl/charts/chart63.xml" ContentType="application/vnd.openxmlformats-officedocument.drawingml.chart+xml"/>
  <Override PartName="/xl/charts/style62.xml" ContentType="application/vnd.ms-office.chartstyle+xml"/>
  <Override PartName="/xl/charts/colors62.xml" ContentType="application/vnd.ms-office.chartcolorstyle+xml"/>
  <Override PartName="/xl/drawings/drawing7.xml" ContentType="application/vnd.openxmlformats-officedocument.drawing+xml"/>
  <Override PartName="/xl/charts/chart64.xml" ContentType="application/vnd.openxmlformats-officedocument.drawingml.chart+xml"/>
  <Override PartName="/xl/charts/style63.xml" ContentType="application/vnd.ms-office.chartstyle+xml"/>
  <Override PartName="/xl/charts/colors63.xml" ContentType="application/vnd.ms-office.chartcolorstyle+xml"/>
  <Override PartName="/xl/charts/chart65.xml" ContentType="application/vnd.openxmlformats-officedocument.drawingml.chart+xml"/>
  <Override PartName="/xl/charts/style64.xml" ContentType="application/vnd.ms-office.chartstyle+xml"/>
  <Override PartName="/xl/charts/colors64.xml" ContentType="application/vnd.ms-office.chartcolorstyle+xml"/>
  <Override PartName="/xl/charts/chart66.xml" ContentType="application/vnd.openxmlformats-officedocument.drawingml.chart+xml"/>
  <Override PartName="/xl/charts/style65.xml" ContentType="application/vnd.ms-office.chartstyle+xml"/>
  <Override PartName="/xl/charts/colors65.xml" ContentType="application/vnd.ms-office.chartcolorstyle+xml"/>
  <Override PartName="/xl/charts/chart67.xml" ContentType="application/vnd.openxmlformats-officedocument.drawingml.chart+xml"/>
  <Override PartName="/xl/charts/style66.xml" ContentType="application/vnd.ms-office.chartstyle+xml"/>
  <Override PartName="/xl/charts/colors66.xml" ContentType="application/vnd.ms-office.chartcolorstyle+xml"/>
  <Override PartName="/xl/charts/chart68.xml" ContentType="application/vnd.openxmlformats-officedocument.drawingml.chart+xml"/>
  <Override PartName="/xl/charts/style67.xml" ContentType="application/vnd.ms-office.chartstyle+xml"/>
  <Override PartName="/xl/charts/colors67.xml" ContentType="application/vnd.ms-office.chartcolorstyle+xml"/>
  <Override PartName="/xl/charts/chart69.xml" ContentType="application/vnd.openxmlformats-officedocument.drawingml.chart+xml"/>
  <Override PartName="/xl/charts/style68.xml" ContentType="application/vnd.ms-office.chartstyle+xml"/>
  <Override PartName="/xl/charts/colors68.xml" ContentType="application/vnd.ms-office.chartcolorstyle+xml"/>
  <Override PartName="/xl/charts/chart70.xml" ContentType="application/vnd.openxmlformats-officedocument.drawingml.chart+xml"/>
  <Override PartName="/xl/charts/style69.xml" ContentType="application/vnd.ms-office.chartstyle+xml"/>
  <Override PartName="/xl/charts/colors69.xml" ContentType="application/vnd.ms-office.chartcolorstyle+xml"/>
  <Override PartName="/xl/charts/chart71.xml" ContentType="application/vnd.openxmlformats-officedocument.drawingml.chart+xml"/>
  <Override PartName="/xl/charts/style70.xml" ContentType="application/vnd.ms-office.chartstyle+xml"/>
  <Override PartName="/xl/charts/colors70.xml" ContentType="application/vnd.ms-office.chartcolorstyle+xml"/>
  <Override PartName="/xl/charts/chart72.xml" ContentType="application/vnd.openxmlformats-officedocument.drawingml.chart+xml"/>
  <Override PartName="/xl/charts/style71.xml" ContentType="application/vnd.ms-office.chartstyle+xml"/>
  <Override PartName="/xl/charts/colors71.xml" ContentType="application/vnd.ms-office.chartcolorstyle+xml"/>
  <Override PartName="/xl/charts/chart73.xml" ContentType="application/vnd.openxmlformats-officedocument.drawingml.chart+xml"/>
  <Override PartName="/xl/charts/style72.xml" ContentType="application/vnd.ms-office.chartstyle+xml"/>
  <Override PartName="/xl/charts/colors72.xml" ContentType="application/vnd.ms-office.chartcolorstyle+xml"/>
  <Override PartName="/xl/charts/chart74.xml" ContentType="application/vnd.openxmlformats-officedocument.drawingml.chart+xml"/>
  <Override PartName="/xl/charts/style73.xml" ContentType="application/vnd.ms-office.chartstyle+xml"/>
  <Override PartName="/xl/charts/colors73.xml" ContentType="application/vnd.ms-office.chartcolorstyle+xml"/>
  <Override PartName="/xl/charts/chart75.xml" ContentType="application/vnd.openxmlformats-officedocument.drawingml.chart+xml"/>
  <Override PartName="/xl/charts/style74.xml" ContentType="application/vnd.ms-office.chartstyle+xml"/>
  <Override PartName="/xl/charts/colors74.xml" ContentType="application/vnd.ms-office.chartcolorstyle+xml"/>
  <Override PartName="/xl/drawings/drawing8.xml" ContentType="application/vnd.openxmlformats-officedocument.drawing+xml"/>
  <Override PartName="/xl/charts/chart76.xml" ContentType="application/vnd.openxmlformats-officedocument.drawingml.chart+xml"/>
  <Override PartName="/xl/charts/style75.xml" ContentType="application/vnd.ms-office.chartstyle+xml"/>
  <Override PartName="/xl/charts/colors75.xml" ContentType="application/vnd.ms-office.chartcolorstyle+xml"/>
  <Override PartName="/xl/charts/chart77.xml" ContentType="application/vnd.openxmlformats-officedocument.drawingml.chart+xml"/>
  <Override PartName="/xl/drawings/drawing9.xml" ContentType="application/vnd.openxmlformats-officedocument.drawing+xml"/>
  <Override PartName="/xl/charts/chart78.xml" ContentType="application/vnd.openxmlformats-officedocument.drawingml.chart+xml"/>
  <Override PartName="/xl/charts/style76.xml" ContentType="application/vnd.ms-office.chartstyle+xml"/>
  <Override PartName="/xl/charts/colors76.xml" ContentType="application/vnd.ms-office.chartcolorstyle+xml"/>
  <Override PartName="/xl/charts/chart79.xml" ContentType="application/vnd.openxmlformats-officedocument.drawingml.chart+xml"/>
  <Override PartName="/xl/charts/style77.xml" ContentType="application/vnd.ms-office.chartstyle+xml"/>
  <Override PartName="/xl/charts/colors7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chool\research\sync_fire\"/>
    </mc:Choice>
  </mc:AlternateContent>
  <xr:revisionPtr revIDLastSave="0" documentId="13_ncr:1_{3E2C5119-6DCD-4A1F-96A8-9BD7CC4992D8}" xr6:coauthVersionLast="47" xr6:coauthVersionMax="47" xr10:uidLastSave="{00000000-0000-0000-0000-000000000000}"/>
  <bookViews>
    <workbookView xWindow="-120" yWindow="-120" windowWidth="38640" windowHeight="21240" tabRatio="818" firstSheet="4" activeTab="5" xr2:uid="{5E9C4EBC-C756-4675-AC0F-2067C2AD5E4A}"/>
  </bookViews>
  <sheets>
    <sheet name="MPI" sheetId="12" r:id="rId1"/>
    <sheet name="Info" sheetId="3" r:id="rId2"/>
    <sheet name="MPI_Graph_No_DHT_Sync" sheetId="13" r:id="rId3"/>
    <sheet name="MPI_Graph_No_DHT_Non-Sync" sheetId="15" r:id="rId4"/>
    <sheet name="MPI_Graph_DHT_Sync" sheetId="17" r:id="rId5"/>
    <sheet name="Sync v Non-Sync" sheetId="5" r:id="rId6"/>
    <sheet name="ESize Variation" sheetId="16" r:id="rId7"/>
    <sheet name="Speedup_and_Eff_no_DHT" sheetId="18" r:id="rId8"/>
    <sheet name="Sheet5" sheetId="22" r:id="rId9"/>
    <sheet name="Speedup_and_Eff_with_DHT" sheetId="19" r:id="rId10"/>
    <sheet name="SpdEff_DHT_vs_no" sheetId="21" r:id="rId11"/>
    <sheet name="Esize_speedup_and_eff" sheetId="20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4" i="5" l="1"/>
  <c r="N55" i="5"/>
  <c r="N53" i="5"/>
  <c r="N39" i="5"/>
  <c r="N40" i="5"/>
  <c r="N41" i="5"/>
  <c r="N42" i="5"/>
  <c r="N43" i="5"/>
  <c r="N38" i="5"/>
  <c r="N107" i="5"/>
  <c r="N108" i="5"/>
  <c r="N109" i="5"/>
  <c r="N110" i="5"/>
  <c r="N111" i="5"/>
  <c r="N112" i="5"/>
  <c r="N106" i="5"/>
  <c r="M106" i="5"/>
  <c r="M107" i="5"/>
  <c r="M108" i="5"/>
  <c r="M109" i="5"/>
  <c r="M110" i="5"/>
  <c r="M111" i="5"/>
  <c r="M112" i="5"/>
  <c r="K111" i="5"/>
  <c r="K112" i="5"/>
  <c r="E111" i="5"/>
  <c r="E112" i="5"/>
  <c r="K110" i="5"/>
  <c r="E110" i="5"/>
  <c r="K109" i="5"/>
  <c r="E109" i="5"/>
  <c r="K108" i="5"/>
  <c r="E108" i="5"/>
  <c r="K107" i="5"/>
  <c r="E107" i="5"/>
  <c r="K106" i="5"/>
  <c r="E106" i="5"/>
  <c r="E54" i="5"/>
  <c r="E53" i="5"/>
  <c r="E55" i="5"/>
  <c r="M53" i="5"/>
  <c r="K53" i="5"/>
  <c r="M54" i="5"/>
  <c r="K54" i="5"/>
  <c r="M55" i="5"/>
  <c r="K55" i="5"/>
  <c r="K39" i="5"/>
  <c r="K40" i="5"/>
  <c r="K41" i="5"/>
  <c r="K42" i="5"/>
  <c r="K43" i="5"/>
  <c r="K38" i="5"/>
  <c r="E39" i="5"/>
  <c r="E40" i="5"/>
  <c r="E41" i="5"/>
  <c r="E42" i="5"/>
  <c r="E43" i="5"/>
  <c r="E38" i="5"/>
  <c r="M43" i="5"/>
  <c r="M42" i="5"/>
  <c r="M41" i="5"/>
  <c r="M40" i="5"/>
  <c r="M39" i="5"/>
  <c r="M38" i="5"/>
  <c r="M131" i="12"/>
  <c r="M119" i="12"/>
  <c r="M120" i="12" s="1"/>
  <c r="M121" i="12" s="1"/>
  <c r="M122" i="12" s="1"/>
  <c r="M123" i="12" s="1"/>
  <c r="M124" i="12" s="1"/>
  <c r="M125" i="12" s="1"/>
  <c r="M126" i="12" s="1"/>
  <c r="M127" i="12" s="1"/>
  <c r="M128" i="12" s="1"/>
  <c r="M129" i="12" s="1"/>
  <c r="M114" i="12"/>
  <c r="M102" i="12"/>
  <c r="M103" i="12" s="1"/>
  <c r="M104" i="12" s="1"/>
  <c r="M105" i="12" s="1"/>
  <c r="M106" i="12" s="1"/>
  <c r="M107" i="12" s="1"/>
  <c r="M108" i="12" s="1"/>
  <c r="M109" i="12" s="1"/>
  <c r="M110" i="12" s="1"/>
  <c r="M111" i="12" s="1"/>
  <c r="M112" i="12" s="1"/>
  <c r="Y92" i="12"/>
  <c r="Y93" i="12" s="1"/>
  <c r="O92" i="12"/>
  <c r="O93" i="12" s="1"/>
  <c r="P92" i="12"/>
  <c r="P93" i="12" s="1"/>
  <c r="Q92" i="12"/>
  <c r="Q93" i="12" s="1"/>
  <c r="R92" i="12"/>
  <c r="R93" i="12" s="1"/>
  <c r="S92" i="12"/>
  <c r="S93" i="12" s="1"/>
  <c r="T92" i="12"/>
  <c r="T93" i="12" s="1"/>
  <c r="U92" i="12"/>
  <c r="U93" i="12" s="1"/>
  <c r="V92" i="12"/>
  <c r="V93" i="12" s="1"/>
  <c r="W92" i="12"/>
  <c r="W93" i="12" s="1"/>
  <c r="X92" i="12"/>
  <c r="X93" i="12" s="1"/>
  <c r="N92" i="12"/>
  <c r="N93" i="12" s="1"/>
  <c r="AV8" i="12"/>
  <c r="AV7" i="12"/>
  <c r="AV6" i="12"/>
  <c r="AV5" i="12"/>
  <c r="AN55" i="12"/>
  <c r="AN54" i="12"/>
  <c r="AN53" i="12"/>
  <c r="AN52" i="12"/>
  <c r="AN51" i="12"/>
  <c r="AN50" i="12"/>
  <c r="AN49" i="12"/>
  <c r="AN48" i="12"/>
  <c r="AN47" i="12"/>
  <c r="M148" i="12"/>
  <c r="M136" i="12"/>
  <c r="M137" i="12" s="1"/>
  <c r="M138" i="12" s="1"/>
  <c r="M139" i="12" s="1"/>
  <c r="M140" i="12" s="1"/>
  <c r="M141" i="12" s="1"/>
  <c r="M142" i="12" s="1"/>
  <c r="M143" i="12" s="1"/>
  <c r="M144" i="12" s="1"/>
  <c r="M145" i="12" s="1"/>
  <c r="M146" i="12" s="1"/>
  <c r="P101" i="12"/>
  <c r="P118" i="12" s="1"/>
  <c r="P135" i="12" s="1"/>
  <c r="Q101" i="12"/>
  <c r="Q118" i="12" s="1"/>
  <c r="Q135" i="12" s="1"/>
  <c r="R101" i="12"/>
  <c r="R118" i="12" s="1"/>
  <c r="R135" i="12" s="1"/>
  <c r="S101" i="12"/>
  <c r="S118" i="12" s="1"/>
  <c r="S135" i="12" s="1"/>
  <c r="T101" i="12"/>
  <c r="T118" i="12" s="1"/>
  <c r="T135" i="12" s="1"/>
  <c r="U101" i="12"/>
  <c r="U118" i="12" s="1"/>
  <c r="U135" i="12" s="1"/>
  <c r="V101" i="12"/>
  <c r="V118" i="12" s="1"/>
  <c r="V135" i="12" s="1"/>
  <c r="W101" i="12"/>
  <c r="W118" i="12" s="1"/>
  <c r="W135" i="12" s="1"/>
  <c r="X101" i="12"/>
  <c r="X118" i="12" s="1"/>
  <c r="X135" i="12" s="1"/>
  <c r="Y101" i="12"/>
  <c r="Y118" i="12" s="1"/>
  <c r="Y135" i="12" s="1"/>
  <c r="O101" i="12"/>
  <c r="O118" i="12" s="1"/>
  <c r="O135" i="12" s="1"/>
  <c r="Y103" i="12"/>
  <c r="Y120" i="12" s="1"/>
  <c r="Y104" i="12"/>
  <c r="Y121" i="12" s="1"/>
  <c r="Y105" i="12"/>
  <c r="Y122" i="12" s="1"/>
  <c r="Y106" i="12"/>
  <c r="Y123" i="12" s="1"/>
  <c r="Y140" i="12" s="1"/>
  <c r="Y107" i="12"/>
  <c r="Y124" i="12" s="1"/>
  <c r="Y108" i="12"/>
  <c r="Y125" i="12" s="1"/>
  <c r="Y109" i="12"/>
  <c r="Y126" i="12" s="1"/>
  <c r="Y112" i="12"/>
  <c r="Y129" i="12" s="1"/>
  <c r="Y113" i="12"/>
  <c r="Y130" i="12" s="1"/>
  <c r="Y147" i="12" s="1"/>
  <c r="Y114" i="12"/>
  <c r="Y131" i="12" s="1"/>
  <c r="Y148" i="12" s="1"/>
  <c r="X103" i="12"/>
  <c r="X120" i="12" s="1"/>
  <c r="X104" i="12"/>
  <c r="X121" i="12" s="1"/>
  <c r="X138" i="12" s="1"/>
  <c r="X105" i="12"/>
  <c r="X122" i="12" s="1"/>
  <c r="X106" i="12"/>
  <c r="X123" i="12" s="1"/>
  <c r="X107" i="12"/>
  <c r="X124" i="12" s="1"/>
  <c r="X108" i="12"/>
  <c r="X125" i="12" s="1"/>
  <c r="X109" i="12"/>
  <c r="X126" i="12" s="1"/>
  <c r="X112" i="12"/>
  <c r="X129" i="12" s="1"/>
  <c r="X113" i="12"/>
  <c r="X130" i="12" s="1"/>
  <c r="X147" i="12" s="1"/>
  <c r="X114" i="12"/>
  <c r="X131" i="12" s="1"/>
  <c r="X148" i="12" s="1"/>
  <c r="W103" i="12"/>
  <c r="W120" i="12" s="1"/>
  <c r="W104" i="12"/>
  <c r="W121" i="12" s="1"/>
  <c r="W105" i="12"/>
  <c r="W122" i="12" s="1"/>
  <c r="W106" i="12"/>
  <c r="W123" i="12" s="1"/>
  <c r="W107" i="12"/>
  <c r="W124" i="12" s="1"/>
  <c r="W108" i="12"/>
  <c r="W125" i="12" s="1"/>
  <c r="W109" i="12"/>
  <c r="W126" i="12" s="1"/>
  <c r="W143" i="12" s="1"/>
  <c r="W112" i="12"/>
  <c r="W129" i="12" s="1"/>
  <c r="W146" i="12" s="1"/>
  <c r="W113" i="12"/>
  <c r="W130" i="12" s="1"/>
  <c r="W147" i="12" s="1"/>
  <c r="W114" i="12"/>
  <c r="W131" i="12" s="1"/>
  <c r="W148" i="12" s="1"/>
  <c r="V103" i="12"/>
  <c r="V120" i="12" s="1"/>
  <c r="V104" i="12"/>
  <c r="V121" i="12" s="1"/>
  <c r="V105" i="12"/>
  <c r="V122" i="12" s="1"/>
  <c r="V106" i="12"/>
  <c r="V123" i="12" s="1"/>
  <c r="V107" i="12"/>
  <c r="V124" i="12" s="1"/>
  <c r="V141" i="12" s="1"/>
  <c r="V108" i="12"/>
  <c r="V125" i="12" s="1"/>
  <c r="V142" i="12" s="1"/>
  <c r="V109" i="12"/>
  <c r="V112" i="12"/>
  <c r="V129" i="12" s="1"/>
  <c r="V113" i="12"/>
  <c r="V130" i="12" s="1"/>
  <c r="V147" i="12" s="1"/>
  <c r="V114" i="12"/>
  <c r="V131" i="12" s="1"/>
  <c r="V148" i="12" s="1"/>
  <c r="U103" i="12"/>
  <c r="U120" i="12" s="1"/>
  <c r="U104" i="12"/>
  <c r="U121" i="12" s="1"/>
  <c r="U105" i="12"/>
  <c r="U122" i="12" s="1"/>
  <c r="U139" i="12" s="1"/>
  <c r="U106" i="12"/>
  <c r="U123" i="12" s="1"/>
  <c r="U140" i="12" s="1"/>
  <c r="U107" i="12"/>
  <c r="U124" i="12" s="1"/>
  <c r="U108" i="12"/>
  <c r="U125" i="12" s="1"/>
  <c r="U109" i="12"/>
  <c r="U112" i="12"/>
  <c r="U129" i="12" s="1"/>
  <c r="U113" i="12"/>
  <c r="U130" i="12" s="1"/>
  <c r="U147" i="12" s="1"/>
  <c r="U114" i="12"/>
  <c r="U131" i="12" s="1"/>
  <c r="U148" i="12" s="1"/>
  <c r="T103" i="12"/>
  <c r="T120" i="12" s="1"/>
  <c r="T137" i="12" s="1"/>
  <c r="T104" i="12"/>
  <c r="T121" i="12" s="1"/>
  <c r="T138" i="12" s="1"/>
  <c r="T105" i="12"/>
  <c r="T122" i="12" s="1"/>
  <c r="T106" i="12"/>
  <c r="T123" i="12" s="1"/>
  <c r="T107" i="12"/>
  <c r="T124" i="12" s="1"/>
  <c r="T108" i="12"/>
  <c r="T125" i="12" s="1"/>
  <c r="T109" i="12"/>
  <c r="T112" i="12"/>
  <c r="T129" i="12" s="1"/>
  <c r="T113" i="12"/>
  <c r="T130" i="12" s="1"/>
  <c r="T147" i="12" s="1"/>
  <c r="T114" i="12"/>
  <c r="T131" i="12" s="1"/>
  <c r="T148" i="12" s="1"/>
  <c r="S103" i="12"/>
  <c r="S120" i="12" s="1"/>
  <c r="S104" i="12"/>
  <c r="S121" i="12" s="1"/>
  <c r="S105" i="12"/>
  <c r="S122" i="12" s="1"/>
  <c r="S106" i="12"/>
  <c r="S123" i="12" s="1"/>
  <c r="S107" i="12"/>
  <c r="S124" i="12" s="1"/>
  <c r="S108" i="12"/>
  <c r="S125" i="12" s="1"/>
  <c r="S109" i="12"/>
  <c r="S126" i="12" s="1"/>
  <c r="S143" i="12" s="1"/>
  <c r="S112" i="12"/>
  <c r="S129" i="12" s="1"/>
  <c r="S146" i="12" s="1"/>
  <c r="S113" i="12"/>
  <c r="S130" i="12" s="1"/>
  <c r="S147" i="12" s="1"/>
  <c r="S114" i="12"/>
  <c r="S131" i="12" s="1"/>
  <c r="S148" i="12" s="1"/>
  <c r="R103" i="12"/>
  <c r="R120" i="12" s="1"/>
  <c r="R104" i="12"/>
  <c r="R121" i="12" s="1"/>
  <c r="R105" i="12"/>
  <c r="R122" i="12" s="1"/>
  <c r="R106" i="12"/>
  <c r="R123" i="12" s="1"/>
  <c r="R107" i="12"/>
  <c r="R124" i="12" s="1"/>
  <c r="R141" i="12" s="1"/>
  <c r="R108" i="12"/>
  <c r="R125" i="12" s="1"/>
  <c r="R142" i="12" s="1"/>
  <c r="R109" i="12"/>
  <c r="R112" i="12"/>
  <c r="R129" i="12" s="1"/>
  <c r="R113" i="12"/>
  <c r="R130" i="12" s="1"/>
  <c r="R147" i="12" s="1"/>
  <c r="R114" i="12"/>
  <c r="R131" i="12" s="1"/>
  <c r="R148" i="12" s="1"/>
  <c r="Q103" i="12"/>
  <c r="Q120" i="12" s="1"/>
  <c r="Q104" i="12"/>
  <c r="Q121" i="12" s="1"/>
  <c r="Q105" i="12"/>
  <c r="Q122" i="12" s="1"/>
  <c r="Q139" i="12" s="1"/>
  <c r="Q106" i="12"/>
  <c r="Q123" i="12" s="1"/>
  <c r="Q140" i="12" s="1"/>
  <c r="Q107" i="12"/>
  <c r="Q124" i="12" s="1"/>
  <c r="Q108" i="12"/>
  <c r="Q125" i="12" s="1"/>
  <c r="Q109" i="12"/>
  <c r="Q126" i="12" s="1"/>
  <c r="Q112" i="12"/>
  <c r="Q129" i="12" s="1"/>
  <c r="Q113" i="12"/>
  <c r="Q130" i="12" s="1"/>
  <c r="Q147" i="12" s="1"/>
  <c r="Q114" i="12"/>
  <c r="Q131" i="12" s="1"/>
  <c r="Q148" i="12" s="1"/>
  <c r="P103" i="12"/>
  <c r="P120" i="12" s="1"/>
  <c r="P137" i="12" s="1"/>
  <c r="P104" i="12"/>
  <c r="P121" i="12" s="1"/>
  <c r="P138" i="12" s="1"/>
  <c r="P105" i="12"/>
  <c r="P122" i="12" s="1"/>
  <c r="P106" i="12"/>
  <c r="P123" i="12" s="1"/>
  <c r="P107" i="12"/>
  <c r="P124" i="12" s="1"/>
  <c r="P108" i="12"/>
  <c r="P125" i="12" s="1"/>
  <c r="P109" i="12"/>
  <c r="P126" i="12" s="1"/>
  <c r="P112" i="12"/>
  <c r="P129" i="12" s="1"/>
  <c r="P113" i="12"/>
  <c r="P130" i="12" s="1"/>
  <c r="P147" i="12" s="1"/>
  <c r="P114" i="12"/>
  <c r="P131" i="12" s="1"/>
  <c r="P148" i="12" s="1"/>
  <c r="Q102" i="12"/>
  <c r="Q119" i="12" s="1"/>
  <c r="R102" i="12"/>
  <c r="R119" i="12" s="1"/>
  <c r="S102" i="12"/>
  <c r="S119" i="12" s="1"/>
  <c r="T102" i="12"/>
  <c r="T119" i="12" s="1"/>
  <c r="U102" i="12"/>
  <c r="U119" i="12" s="1"/>
  <c r="V102" i="12"/>
  <c r="V119" i="12" s="1"/>
  <c r="W102" i="12"/>
  <c r="W119" i="12" s="1"/>
  <c r="W136" i="12" s="1"/>
  <c r="X102" i="12"/>
  <c r="X119" i="12" s="1"/>
  <c r="X136" i="12" s="1"/>
  <c r="Y102" i="12"/>
  <c r="Y119" i="12" s="1"/>
  <c r="P102" i="12"/>
  <c r="P119" i="12" s="1"/>
  <c r="O103" i="12"/>
  <c r="O120" i="12" s="1"/>
  <c r="O104" i="12"/>
  <c r="O121" i="12" s="1"/>
  <c r="O105" i="12"/>
  <c r="O122" i="12" s="1"/>
  <c r="O106" i="12"/>
  <c r="O123" i="12" s="1"/>
  <c r="O107" i="12"/>
  <c r="O124" i="12" s="1"/>
  <c r="O141" i="12" s="1"/>
  <c r="O108" i="12"/>
  <c r="O125" i="12" s="1"/>
  <c r="O142" i="12" s="1"/>
  <c r="O109" i="12"/>
  <c r="O112" i="12"/>
  <c r="O129" i="12" s="1"/>
  <c r="O113" i="12"/>
  <c r="O130" i="12" s="1"/>
  <c r="O147" i="12" s="1"/>
  <c r="O114" i="12"/>
  <c r="O131" i="12" s="1"/>
  <c r="O148" i="12" s="1"/>
  <c r="O102" i="12"/>
  <c r="O119" i="12" s="1"/>
  <c r="N113" i="12"/>
  <c r="N130" i="12" s="1"/>
  <c r="N114" i="12"/>
  <c r="N131" i="12" s="1"/>
  <c r="N112" i="12"/>
  <c r="N129" i="12" s="1"/>
  <c r="N103" i="12"/>
  <c r="N120" i="12" s="1"/>
  <c r="N104" i="12"/>
  <c r="N121" i="12" s="1"/>
  <c r="N105" i="12"/>
  <c r="N122" i="12" s="1"/>
  <c r="N106" i="12"/>
  <c r="N123" i="12" s="1"/>
  <c r="N107" i="12"/>
  <c r="N124" i="12" s="1"/>
  <c r="N108" i="12"/>
  <c r="N125" i="12" s="1"/>
  <c r="N109" i="12"/>
  <c r="N126" i="12" s="1"/>
  <c r="N102" i="12"/>
  <c r="N119" i="12" s="1"/>
  <c r="N101" i="12"/>
  <c r="N118" i="12" s="1"/>
  <c r="AP74" i="12"/>
  <c r="AR74" i="12" s="1"/>
  <c r="AO74" i="12"/>
  <c r="AQ74" i="12" s="1"/>
  <c r="AP73" i="12"/>
  <c r="AR73" i="12" s="1"/>
  <c r="AO73" i="12"/>
  <c r="AQ73" i="12" s="1"/>
  <c r="AP72" i="12"/>
  <c r="AR72" i="12" s="1"/>
  <c r="AO72" i="12"/>
  <c r="AQ72" i="12" s="1"/>
  <c r="AP71" i="12"/>
  <c r="AR71" i="12" s="1"/>
  <c r="AO71" i="12"/>
  <c r="AQ71" i="12" s="1"/>
  <c r="AP70" i="12"/>
  <c r="AR70" i="12" s="1"/>
  <c r="AO70" i="12"/>
  <c r="AQ70" i="12" s="1"/>
  <c r="AP69" i="12"/>
  <c r="AR69" i="12" s="1"/>
  <c r="AO69" i="12"/>
  <c r="AQ69" i="12" s="1"/>
  <c r="AP68" i="12"/>
  <c r="AR68" i="12" s="1"/>
  <c r="AO68" i="12"/>
  <c r="AQ68" i="12" s="1"/>
  <c r="AP67" i="12"/>
  <c r="AR67" i="12" s="1"/>
  <c r="AO67" i="12"/>
  <c r="AQ67" i="12" s="1"/>
  <c r="AP66" i="12"/>
  <c r="AR66" i="12" s="1"/>
  <c r="AO66" i="12"/>
  <c r="AQ66" i="12" s="1"/>
  <c r="AP65" i="12"/>
  <c r="AR65" i="12" s="1"/>
  <c r="AO65" i="12"/>
  <c r="AQ65" i="12" s="1"/>
  <c r="AP64" i="12"/>
  <c r="AR64" i="12" s="1"/>
  <c r="AO64" i="12"/>
  <c r="AQ64" i="12" s="1"/>
  <c r="AE74" i="12"/>
  <c r="AG74" i="12" s="1"/>
  <c r="AD74" i="12"/>
  <c r="AF74" i="12" s="1"/>
  <c r="AE73" i="12"/>
  <c r="AG73" i="12" s="1"/>
  <c r="AD73" i="12"/>
  <c r="AF73" i="12" s="1"/>
  <c r="AE72" i="12"/>
  <c r="AG72" i="12" s="1"/>
  <c r="AD72" i="12"/>
  <c r="AF72" i="12" s="1"/>
  <c r="AE71" i="12"/>
  <c r="AG71" i="12" s="1"/>
  <c r="AD71" i="12"/>
  <c r="AF71" i="12" s="1"/>
  <c r="AE70" i="12"/>
  <c r="AG70" i="12" s="1"/>
  <c r="AD70" i="12"/>
  <c r="AF70" i="12" s="1"/>
  <c r="AE69" i="12"/>
  <c r="AG69" i="12" s="1"/>
  <c r="AD69" i="12"/>
  <c r="AF69" i="12" s="1"/>
  <c r="AE68" i="12"/>
  <c r="AG68" i="12" s="1"/>
  <c r="AD68" i="12"/>
  <c r="AF68" i="12" s="1"/>
  <c r="AE67" i="12"/>
  <c r="AG67" i="12" s="1"/>
  <c r="AD67" i="12"/>
  <c r="AF67" i="12" s="1"/>
  <c r="AE66" i="12"/>
  <c r="AG66" i="12" s="1"/>
  <c r="AD66" i="12"/>
  <c r="AF66" i="12" s="1"/>
  <c r="AE65" i="12"/>
  <c r="AG65" i="12" s="1"/>
  <c r="AD65" i="12"/>
  <c r="AF65" i="12" s="1"/>
  <c r="AE64" i="12"/>
  <c r="AG64" i="12" s="1"/>
  <c r="AD64" i="12"/>
  <c r="AF64" i="12" s="1"/>
  <c r="T74" i="12"/>
  <c r="V74" i="12" s="1"/>
  <c r="S74" i="12"/>
  <c r="U74" i="12" s="1"/>
  <c r="T73" i="12"/>
  <c r="V73" i="12" s="1"/>
  <c r="S73" i="12"/>
  <c r="U73" i="12" s="1"/>
  <c r="T72" i="12"/>
  <c r="V72" i="12" s="1"/>
  <c r="S72" i="12"/>
  <c r="U72" i="12" s="1"/>
  <c r="T71" i="12"/>
  <c r="V71" i="12" s="1"/>
  <c r="S71" i="12"/>
  <c r="U71" i="12" s="1"/>
  <c r="T70" i="12"/>
  <c r="V70" i="12" s="1"/>
  <c r="S70" i="12"/>
  <c r="U70" i="12" s="1"/>
  <c r="T69" i="12"/>
  <c r="V69" i="12" s="1"/>
  <c r="S69" i="12"/>
  <c r="U69" i="12" s="1"/>
  <c r="T68" i="12"/>
  <c r="V68" i="12" s="1"/>
  <c r="S68" i="12"/>
  <c r="U68" i="12" s="1"/>
  <c r="T67" i="12"/>
  <c r="V67" i="12" s="1"/>
  <c r="S67" i="12"/>
  <c r="U67" i="12" s="1"/>
  <c r="T66" i="12"/>
  <c r="V66" i="12" s="1"/>
  <c r="S66" i="12"/>
  <c r="U66" i="12" s="1"/>
  <c r="T65" i="12"/>
  <c r="V65" i="12" s="1"/>
  <c r="S65" i="12"/>
  <c r="U65" i="12" s="1"/>
  <c r="T64" i="12"/>
  <c r="V64" i="12" s="1"/>
  <c r="S64" i="12"/>
  <c r="U64" i="12" s="1"/>
  <c r="I74" i="12"/>
  <c r="K74" i="12" s="1"/>
  <c r="H74" i="12"/>
  <c r="J74" i="12" s="1"/>
  <c r="I73" i="12"/>
  <c r="K73" i="12" s="1"/>
  <c r="H73" i="12"/>
  <c r="J73" i="12" s="1"/>
  <c r="I72" i="12"/>
  <c r="H72" i="12"/>
  <c r="J72" i="12" s="1"/>
  <c r="I71" i="12"/>
  <c r="K71" i="12" s="1"/>
  <c r="H71" i="12"/>
  <c r="J71" i="12" s="1"/>
  <c r="I70" i="12"/>
  <c r="K70" i="12" s="1"/>
  <c r="H70" i="12"/>
  <c r="J70" i="12" s="1"/>
  <c r="I69" i="12"/>
  <c r="K69" i="12" s="1"/>
  <c r="H69" i="12"/>
  <c r="J69" i="12" s="1"/>
  <c r="I68" i="12"/>
  <c r="K68" i="12" s="1"/>
  <c r="H68" i="12"/>
  <c r="J68" i="12" s="1"/>
  <c r="I67" i="12"/>
  <c r="K67" i="12" s="1"/>
  <c r="H67" i="12"/>
  <c r="J67" i="12" s="1"/>
  <c r="I66" i="12"/>
  <c r="K66" i="12" s="1"/>
  <c r="H66" i="12"/>
  <c r="J66" i="12" s="1"/>
  <c r="I65" i="12"/>
  <c r="K65" i="12" s="1"/>
  <c r="H65" i="12"/>
  <c r="J65" i="12" s="1"/>
  <c r="I64" i="12"/>
  <c r="K64" i="12" s="1"/>
  <c r="H64" i="12"/>
  <c r="J64" i="12" s="1"/>
  <c r="AP55" i="12"/>
  <c r="AR55" i="12" s="1"/>
  <c r="AO55" i="12"/>
  <c r="AQ55" i="12" s="1"/>
  <c r="AP54" i="12"/>
  <c r="AR54" i="12" s="1"/>
  <c r="AO54" i="12"/>
  <c r="AQ54" i="12" s="1"/>
  <c r="AP53" i="12"/>
  <c r="AR53" i="12" s="1"/>
  <c r="AO53" i="12"/>
  <c r="AQ53" i="12" s="1"/>
  <c r="AP52" i="12"/>
  <c r="AR52" i="12" s="1"/>
  <c r="AO52" i="12"/>
  <c r="AQ52" i="12" s="1"/>
  <c r="AP51" i="12"/>
  <c r="AR51" i="12" s="1"/>
  <c r="AO51" i="12"/>
  <c r="AQ51" i="12" s="1"/>
  <c r="AP50" i="12"/>
  <c r="AR50" i="12" s="1"/>
  <c r="AO50" i="12"/>
  <c r="AQ50" i="12" s="1"/>
  <c r="AP49" i="12"/>
  <c r="AR49" i="12" s="1"/>
  <c r="AO49" i="12"/>
  <c r="AQ49" i="12" s="1"/>
  <c r="AP48" i="12"/>
  <c r="AO48" i="12"/>
  <c r="AQ48" i="12" s="1"/>
  <c r="AP47" i="12"/>
  <c r="AR47" i="12" s="1"/>
  <c r="AO47" i="12"/>
  <c r="AP46" i="12"/>
  <c r="AR46" i="12" s="1"/>
  <c r="AO46" i="12"/>
  <c r="AQ46" i="12" s="1"/>
  <c r="AP45" i="12"/>
  <c r="AR45" i="12" s="1"/>
  <c r="AO45" i="12"/>
  <c r="AQ45" i="12" s="1"/>
  <c r="AE55" i="12"/>
  <c r="AG55" i="12" s="1"/>
  <c r="AD55" i="12"/>
  <c r="AF55" i="12" s="1"/>
  <c r="AE54" i="12"/>
  <c r="AG54" i="12" s="1"/>
  <c r="AD54" i="12"/>
  <c r="AF54" i="12" s="1"/>
  <c r="AE53" i="12"/>
  <c r="AG53" i="12" s="1"/>
  <c r="AD53" i="12"/>
  <c r="AF53" i="12" s="1"/>
  <c r="AE52" i="12"/>
  <c r="AG52" i="12" s="1"/>
  <c r="AD52" i="12"/>
  <c r="AF52" i="12" s="1"/>
  <c r="AE51" i="12"/>
  <c r="AG51" i="12" s="1"/>
  <c r="AD51" i="12"/>
  <c r="AF51" i="12" s="1"/>
  <c r="AE50" i="12"/>
  <c r="AG50" i="12" s="1"/>
  <c r="AE49" i="12"/>
  <c r="AG49" i="12" s="1"/>
  <c r="AD49" i="12"/>
  <c r="AF49" i="12" s="1"/>
  <c r="AE48" i="12"/>
  <c r="AG48" i="12" s="1"/>
  <c r="AD48" i="12"/>
  <c r="AF48" i="12" s="1"/>
  <c r="AE47" i="12"/>
  <c r="AG47" i="12" s="1"/>
  <c r="AD47" i="12"/>
  <c r="AF47" i="12" s="1"/>
  <c r="AE46" i="12"/>
  <c r="AG46" i="12" s="1"/>
  <c r="AD46" i="12"/>
  <c r="AF46" i="12" s="1"/>
  <c r="AE45" i="12"/>
  <c r="AG45" i="12" s="1"/>
  <c r="AD45" i="12"/>
  <c r="AF45" i="12" s="1"/>
  <c r="T55" i="12"/>
  <c r="V55" i="12" s="1"/>
  <c r="S55" i="12"/>
  <c r="U55" i="12" s="1"/>
  <c r="T54" i="12"/>
  <c r="V54" i="12" s="1"/>
  <c r="S54" i="12"/>
  <c r="U54" i="12" s="1"/>
  <c r="T53" i="12"/>
  <c r="V53" i="12" s="1"/>
  <c r="S53" i="12"/>
  <c r="U53" i="12" s="1"/>
  <c r="T52" i="12"/>
  <c r="V52" i="12" s="1"/>
  <c r="S52" i="12"/>
  <c r="U52" i="12" s="1"/>
  <c r="T51" i="12"/>
  <c r="V51" i="12" s="1"/>
  <c r="S51" i="12"/>
  <c r="U51" i="12" s="1"/>
  <c r="T50" i="12"/>
  <c r="V50" i="12" s="1"/>
  <c r="S50" i="12"/>
  <c r="U50" i="12" s="1"/>
  <c r="T49" i="12"/>
  <c r="V49" i="12" s="1"/>
  <c r="S49" i="12"/>
  <c r="U49" i="12" s="1"/>
  <c r="T48" i="12"/>
  <c r="V48" i="12" s="1"/>
  <c r="S48" i="12"/>
  <c r="U48" i="12" s="1"/>
  <c r="T47" i="12"/>
  <c r="V47" i="12" s="1"/>
  <c r="S47" i="12"/>
  <c r="U47" i="12" s="1"/>
  <c r="T46" i="12"/>
  <c r="V46" i="12" s="1"/>
  <c r="S46" i="12"/>
  <c r="U46" i="12" s="1"/>
  <c r="T45" i="12"/>
  <c r="V45" i="12" s="1"/>
  <c r="S45" i="12"/>
  <c r="U45" i="12" s="1"/>
  <c r="I55" i="12"/>
  <c r="H55" i="12"/>
  <c r="I54" i="12"/>
  <c r="K54" i="12" s="1"/>
  <c r="H54" i="12"/>
  <c r="J54" i="12" s="1"/>
  <c r="I53" i="12"/>
  <c r="K53" i="12" s="1"/>
  <c r="H53" i="12"/>
  <c r="J53" i="12" s="1"/>
  <c r="I52" i="12"/>
  <c r="K52" i="12" s="1"/>
  <c r="H52" i="12"/>
  <c r="J52" i="12" s="1"/>
  <c r="I51" i="12"/>
  <c r="K51" i="12" s="1"/>
  <c r="H51" i="12"/>
  <c r="J51" i="12" s="1"/>
  <c r="I50" i="12"/>
  <c r="K50" i="12" s="1"/>
  <c r="H50" i="12"/>
  <c r="J50" i="12" s="1"/>
  <c r="I49" i="12"/>
  <c r="K49" i="12" s="1"/>
  <c r="H49" i="12"/>
  <c r="J49" i="12" s="1"/>
  <c r="I48" i="12"/>
  <c r="K48" i="12" s="1"/>
  <c r="H48" i="12"/>
  <c r="J48" i="12" s="1"/>
  <c r="I47" i="12"/>
  <c r="K47" i="12" s="1"/>
  <c r="H47" i="12"/>
  <c r="J47" i="12" s="1"/>
  <c r="I46" i="12"/>
  <c r="K46" i="12" s="1"/>
  <c r="H46" i="12"/>
  <c r="J46" i="12" s="1"/>
  <c r="I45" i="12"/>
  <c r="K45" i="12" s="1"/>
  <c r="H45" i="12"/>
  <c r="J45" i="12" s="1"/>
  <c r="AP35" i="12"/>
  <c r="AR35" i="12" s="1"/>
  <c r="AO35" i="12"/>
  <c r="AQ35" i="12" s="1"/>
  <c r="AP34" i="12"/>
  <c r="AR34" i="12" s="1"/>
  <c r="AO34" i="12"/>
  <c r="AQ34" i="12" s="1"/>
  <c r="AP33" i="12"/>
  <c r="AR33" i="12" s="1"/>
  <c r="AO33" i="12"/>
  <c r="AQ33" i="12" s="1"/>
  <c r="AP32" i="12"/>
  <c r="AR32" i="12" s="1"/>
  <c r="AO32" i="12"/>
  <c r="AQ32" i="12" s="1"/>
  <c r="AP31" i="12"/>
  <c r="AR31" i="12" s="1"/>
  <c r="AO31" i="12"/>
  <c r="AQ31" i="12" s="1"/>
  <c r="AP30" i="12"/>
  <c r="AR30" i="12" s="1"/>
  <c r="AO30" i="12"/>
  <c r="AQ30" i="12" s="1"/>
  <c r="AP29" i="12"/>
  <c r="AR29" i="12" s="1"/>
  <c r="AO29" i="12"/>
  <c r="AQ29" i="12" s="1"/>
  <c r="AP28" i="12"/>
  <c r="AR28" i="12" s="1"/>
  <c r="AO28" i="12"/>
  <c r="AQ28" i="12" s="1"/>
  <c r="AP27" i="12"/>
  <c r="AR27" i="12" s="1"/>
  <c r="AO27" i="12"/>
  <c r="AQ27" i="12" s="1"/>
  <c r="AP26" i="12"/>
  <c r="AR26" i="12" s="1"/>
  <c r="AO26" i="12"/>
  <c r="AQ26" i="12" s="1"/>
  <c r="AP25" i="12"/>
  <c r="AR25" i="12" s="1"/>
  <c r="AO25" i="12"/>
  <c r="AQ25" i="12" s="1"/>
  <c r="AE35" i="12"/>
  <c r="AG35" i="12" s="1"/>
  <c r="AD35" i="12"/>
  <c r="AF35" i="12" s="1"/>
  <c r="AE34" i="12"/>
  <c r="AG34" i="12" s="1"/>
  <c r="AD34" i="12"/>
  <c r="AF34" i="12" s="1"/>
  <c r="AE33" i="12"/>
  <c r="AD33" i="12"/>
  <c r="AF33" i="12" s="1"/>
  <c r="AE32" i="12"/>
  <c r="AG32" i="12" s="1"/>
  <c r="AD32" i="12"/>
  <c r="AF32" i="12" s="1"/>
  <c r="AE31" i="12"/>
  <c r="AG31" i="12" s="1"/>
  <c r="AD31" i="12"/>
  <c r="AF31" i="12" s="1"/>
  <c r="AE30" i="12"/>
  <c r="AG30" i="12" s="1"/>
  <c r="AD30" i="12"/>
  <c r="AF30" i="12" s="1"/>
  <c r="AE29" i="12"/>
  <c r="AG29" i="12" s="1"/>
  <c r="AD29" i="12"/>
  <c r="AF29" i="12" s="1"/>
  <c r="AE28" i="12"/>
  <c r="AG28" i="12" s="1"/>
  <c r="AD28" i="12"/>
  <c r="AF28" i="12" s="1"/>
  <c r="AE27" i="12"/>
  <c r="AG27" i="12" s="1"/>
  <c r="AD27" i="12"/>
  <c r="AF27" i="12" s="1"/>
  <c r="AE26" i="12"/>
  <c r="AG26" i="12" s="1"/>
  <c r="AD26" i="12"/>
  <c r="AF26" i="12" s="1"/>
  <c r="AE25" i="12"/>
  <c r="AG25" i="12" s="1"/>
  <c r="AD25" i="12"/>
  <c r="AF25" i="12" s="1"/>
  <c r="T35" i="12"/>
  <c r="V35" i="12" s="1"/>
  <c r="S35" i="12"/>
  <c r="U35" i="12" s="1"/>
  <c r="T34" i="12"/>
  <c r="V34" i="12" s="1"/>
  <c r="S34" i="12"/>
  <c r="U34" i="12" s="1"/>
  <c r="T33" i="12"/>
  <c r="V33" i="12" s="1"/>
  <c r="S33" i="12"/>
  <c r="U33" i="12" s="1"/>
  <c r="T32" i="12"/>
  <c r="V32" i="12" s="1"/>
  <c r="S32" i="12"/>
  <c r="U32" i="12" s="1"/>
  <c r="T31" i="12"/>
  <c r="V31" i="12" s="1"/>
  <c r="S31" i="12"/>
  <c r="U31" i="12" s="1"/>
  <c r="T30" i="12"/>
  <c r="V30" i="12" s="1"/>
  <c r="S30" i="12"/>
  <c r="T29" i="12"/>
  <c r="V29" i="12" s="1"/>
  <c r="S29" i="12"/>
  <c r="U29" i="12" s="1"/>
  <c r="T28" i="12"/>
  <c r="V28" i="12" s="1"/>
  <c r="S28" i="12"/>
  <c r="U28" i="12" s="1"/>
  <c r="T27" i="12"/>
  <c r="S27" i="12"/>
  <c r="U27" i="12" s="1"/>
  <c r="T26" i="12"/>
  <c r="V26" i="12" s="1"/>
  <c r="S26" i="12"/>
  <c r="U26" i="12" s="1"/>
  <c r="T25" i="12"/>
  <c r="V25" i="12" s="1"/>
  <c r="S25" i="12"/>
  <c r="U25" i="12" s="1"/>
  <c r="I35" i="12"/>
  <c r="K35" i="12" s="1"/>
  <c r="H35" i="12"/>
  <c r="J35" i="12" s="1"/>
  <c r="I34" i="12"/>
  <c r="K34" i="12" s="1"/>
  <c r="H34" i="12"/>
  <c r="J34" i="12" s="1"/>
  <c r="I33" i="12"/>
  <c r="K33" i="12" s="1"/>
  <c r="H33" i="12"/>
  <c r="J33" i="12" s="1"/>
  <c r="I32" i="12"/>
  <c r="K32" i="12" s="1"/>
  <c r="H32" i="12"/>
  <c r="J32" i="12" s="1"/>
  <c r="I31" i="12"/>
  <c r="K31" i="12" s="1"/>
  <c r="H31" i="12"/>
  <c r="I30" i="12"/>
  <c r="K30" i="12" s="1"/>
  <c r="H30" i="12"/>
  <c r="J30" i="12" s="1"/>
  <c r="I29" i="12"/>
  <c r="K29" i="12" s="1"/>
  <c r="H29" i="12"/>
  <c r="I28" i="12"/>
  <c r="K28" i="12" s="1"/>
  <c r="H28" i="12"/>
  <c r="J28" i="12" s="1"/>
  <c r="I27" i="12"/>
  <c r="K27" i="12" s="1"/>
  <c r="H27" i="12"/>
  <c r="J27" i="12" s="1"/>
  <c r="I26" i="12"/>
  <c r="K26" i="12" s="1"/>
  <c r="H26" i="12"/>
  <c r="J26" i="12" s="1"/>
  <c r="I25" i="12"/>
  <c r="K25" i="12" s="1"/>
  <c r="H25" i="12"/>
  <c r="J25" i="12" s="1"/>
  <c r="AP16" i="12"/>
  <c r="AR16" i="12" s="1"/>
  <c r="AO16" i="12"/>
  <c r="AQ16" i="12" s="1"/>
  <c r="AP15" i="12"/>
  <c r="AR15" i="12" s="1"/>
  <c r="AO15" i="12"/>
  <c r="AQ15" i="12" s="1"/>
  <c r="AP14" i="12"/>
  <c r="AR14" i="12" s="1"/>
  <c r="AO14" i="12"/>
  <c r="AQ14" i="12" s="1"/>
  <c r="AP13" i="12"/>
  <c r="AR13" i="12" s="1"/>
  <c r="AO13" i="12"/>
  <c r="AQ13" i="12" s="1"/>
  <c r="AP12" i="12"/>
  <c r="AR12" i="12" s="1"/>
  <c r="AO12" i="12"/>
  <c r="AQ12" i="12" s="1"/>
  <c r="AP11" i="12"/>
  <c r="AO11" i="12"/>
  <c r="AQ11" i="12" s="1"/>
  <c r="AP10" i="12"/>
  <c r="AR10" i="12" s="1"/>
  <c r="AO10" i="12"/>
  <c r="AQ10" i="12" s="1"/>
  <c r="AP9" i="12"/>
  <c r="AR9" i="12" s="1"/>
  <c r="AO9" i="12"/>
  <c r="AQ9" i="12" s="1"/>
  <c r="AP8" i="12"/>
  <c r="AR8" i="12" s="1"/>
  <c r="AO8" i="12"/>
  <c r="AQ8" i="12" s="1"/>
  <c r="AP7" i="12"/>
  <c r="AR7" i="12" s="1"/>
  <c r="AO7" i="12"/>
  <c r="AQ7" i="12" s="1"/>
  <c r="AP6" i="12"/>
  <c r="AR6" i="12" s="1"/>
  <c r="AO6" i="12"/>
  <c r="AQ6" i="12" s="1"/>
  <c r="AE16" i="12"/>
  <c r="AG16" i="12" s="1"/>
  <c r="AD16" i="12"/>
  <c r="AF16" i="12" s="1"/>
  <c r="AE15" i="12"/>
  <c r="AG15" i="12" s="1"/>
  <c r="AD15" i="12"/>
  <c r="AF15" i="12" s="1"/>
  <c r="AE14" i="12"/>
  <c r="AG14" i="12" s="1"/>
  <c r="AD14" i="12"/>
  <c r="AF14" i="12" s="1"/>
  <c r="AE13" i="12"/>
  <c r="AG13" i="12" s="1"/>
  <c r="AD13" i="12"/>
  <c r="AF13" i="12" s="1"/>
  <c r="AE12" i="12"/>
  <c r="AG12" i="12" s="1"/>
  <c r="AD12" i="12"/>
  <c r="AF12" i="12" s="1"/>
  <c r="AE11" i="12"/>
  <c r="AG11" i="12" s="1"/>
  <c r="AD11" i="12"/>
  <c r="AF11" i="12" s="1"/>
  <c r="AE10" i="12"/>
  <c r="AG10" i="12" s="1"/>
  <c r="AD10" i="12"/>
  <c r="AF10" i="12" s="1"/>
  <c r="AE9" i="12"/>
  <c r="AG9" i="12" s="1"/>
  <c r="AD9" i="12"/>
  <c r="AF9" i="12" s="1"/>
  <c r="AE8" i="12"/>
  <c r="AG8" i="12" s="1"/>
  <c r="AD8" i="12"/>
  <c r="AF8" i="12" s="1"/>
  <c r="AE7" i="12"/>
  <c r="AG7" i="12" s="1"/>
  <c r="AD7" i="12"/>
  <c r="AF7" i="12" s="1"/>
  <c r="AE6" i="12"/>
  <c r="AG6" i="12" s="1"/>
  <c r="AD6" i="12"/>
  <c r="AF6" i="12" s="1"/>
  <c r="T7" i="12"/>
  <c r="V7" i="12" s="1"/>
  <c r="T6" i="12"/>
  <c r="V6" i="12" s="1"/>
  <c r="S7" i="12"/>
  <c r="U7" i="12" s="1"/>
  <c r="S6" i="12"/>
  <c r="U6" i="12" s="1"/>
  <c r="T16" i="12"/>
  <c r="V16" i="12" s="1"/>
  <c r="S16" i="12"/>
  <c r="U16" i="12" s="1"/>
  <c r="T15" i="12"/>
  <c r="V15" i="12" s="1"/>
  <c r="S15" i="12"/>
  <c r="U15" i="12" s="1"/>
  <c r="T14" i="12"/>
  <c r="V14" i="12" s="1"/>
  <c r="S14" i="12"/>
  <c r="U14" i="12" s="1"/>
  <c r="T13" i="12"/>
  <c r="V13" i="12" s="1"/>
  <c r="S13" i="12"/>
  <c r="U13" i="12" s="1"/>
  <c r="T12" i="12"/>
  <c r="V12" i="12" s="1"/>
  <c r="S12" i="12"/>
  <c r="U12" i="12" s="1"/>
  <c r="T11" i="12"/>
  <c r="S11" i="12"/>
  <c r="T10" i="12"/>
  <c r="V10" i="12" s="1"/>
  <c r="S10" i="12"/>
  <c r="U10" i="12" s="1"/>
  <c r="T9" i="12"/>
  <c r="V9" i="12" s="1"/>
  <c r="S9" i="12"/>
  <c r="U9" i="12" s="1"/>
  <c r="T8" i="12"/>
  <c r="V8" i="12" s="1"/>
  <c r="S8" i="12"/>
  <c r="U8" i="12" s="1"/>
  <c r="I8" i="12"/>
  <c r="K8" i="12" s="1"/>
  <c r="I9" i="12"/>
  <c r="K9" i="12" s="1"/>
  <c r="I10" i="12"/>
  <c r="K10" i="12" s="1"/>
  <c r="I11" i="12"/>
  <c r="K11" i="12" s="1"/>
  <c r="I12" i="12"/>
  <c r="K12" i="12" s="1"/>
  <c r="I13" i="12"/>
  <c r="K13" i="12" s="1"/>
  <c r="I14" i="12"/>
  <c r="K14" i="12" s="1"/>
  <c r="I15" i="12"/>
  <c r="K15" i="12" s="1"/>
  <c r="I16" i="12"/>
  <c r="K16" i="12" s="1"/>
  <c r="I7" i="12"/>
  <c r="I6" i="12"/>
  <c r="K6" i="12" s="1"/>
  <c r="K72" i="12"/>
  <c r="AR48" i="12"/>
  <c r="AQ47" i="12"/>
  <c r="K55" i="12"/>
  <c r="J55" i="12"/>
  <c r="AG33" i="12"/>
  <c r="U30" i="12"/>
  <c r="V27" i="12"/>
  <c r="AR11" i="12"/>
  <c r="V11" i="12"/>
  <c r="U11" i="12"/>
  <c r="J31" i="12"/>
  <c r="J29" i="12"/>
  <c r="K7" i="12"/>
  <c r="H9" i="12"/>
  <c r="J9" i="12" s="1"/>
  <c r="H10" i="12"/>
  <c r="J10" i="12" s="1"/>
  <c r="H11" i="12"/>
  <c r="J11" i="12" s="1"/>
  <c r="H12" i="12"/>
  <c r="J12" i="12" s="1"/>
  <c r="H13" i="12"/>
  <c r="J13" i="12" s="1"/>
  <c r="H14" i="12"/>
  <c r="J14" i="12" s="1"/>
  <c r="H15" i="12"/>
  <c r="J15" i="12" s="1"/>
  <c r="H16" i="12"/>
  <c r="J16" i="12" s="1"/>
  <c r="H8" i="12"/>
  <c r="J8" i="12" s="1"/>
  <c r="H7" i="12"/>
  <c r="J7" i="12" s="1"/>
  <c r="H6" i="12"/>
  <c r="J6" i="12" s="1"/>
  <c r="AC55" i="12"/>
  <c r="AC54" i="12"/>
  <c r="AC53" i="12"/>
  <c r="AC52" i="12"/>
  <c r="AC51" i="12"/>
  <c r="AC50" i="12"/>
  <c r="Z50" i="12"/>
  <c r="AD50" i="12" s="1"/>
  <c r="AF50" i="12" s="1"/>
  <c r="AC49" i="12"/>
  <c r="AC48" i="12"/>
  <c r="AC47" i="12"/>
  <c r="R54" i="12"/>
  <c r="R53" i="12"/>
  <c r="R52" i="12"/>
  <c r="R51" i="12"/>
  <c r="R50" i="12"/>
  <c r="G55" i="12"/>
  <c r="G54" i="12"/>
  <c r="G53" i="12"/>
  <c r="G52" i="12"/>
  <c r="G51" i="12"/>
  <c r="G50" i="12"/>
  <c r="G49" i="12"/>
  <c r="G47" i="12"/>
  <c r="M96" i="12"/>
  <c r="M84" i="12"/>
  <c r="M85" i="12" s="1"/>
  <c r="M86" i="12" s="1"/>
  <c r="M87" i="12" s="1"/>
  <c r="M88" i="12" s="1"/>
  <c r="M89" i="12" s="1"/>
  <c r="M90" i="12" s="1"/>
  <c r="M91" i="12" s="1"/>
  <c r="M92" i="12" s="1"/>
  <c r="M93" i="12" s="1"/>
  <c r="M94" i="12" s="1"/>
  <c r="Q143" i="12" l="1"/>
  <c r="Y136" i="12"/>
  <c r="Q136" i="12"/>
  <c r="P139" i="12"/>
  <c r="Q141" i="12"/>
  <c r="S137" i="12"/>
  <c r="T139" i="12"/>
  <c r="U141" i="12"/>
  <c r="W137" i="12"/>
  <c r="X139" i="12"/>
  <c r="Y141" i="12"/>
  <c r="O140" i="12"/>
  <c r="V136" i="12"/>
  <c r="P146" i="12"/>
  <c r="Q138" i="12"/>
  <c r="R140" i="12"/>
  <c r="S142" i="12"/>
  <c r="T146" i="12"/>
  <c r="U138" i="12"/>
  <c r="O136" i="12"/>
  <c r="O139" i="12"/>
  <c r="U136" i="12"/>
  <c r="P143" i="12"/>
  <c r="Q137" i="12"/>
  <c r="R139" i="12"/>
  <c r="S141" i="12"/>
  <c r="T110" i="12"/>
  <c r="T111" i="12" s="1"/>
  <c r="U137" i="12"/>
  <c r="V139" i="12"/>
  <c r="W141" i="12"/>
  <c r="X143" i="12"/>
  <c r="Y137" i="12"/>
  <c r="O138" i="12"/>
  <c r="T136" i="12"/>
  <c r="O137" i="12"/>
  <c r="S136" i="12"/>
  <c r="P141" i="12"/>
  <c r="R137" i="12"/>
  <c r="S139" i="12"/>
  <c r="T141" i="12"/>
  <c r="V137" i="12"/>
  <c r="W139" i="12"/>
  <c r="X141" i="12"/>
  <c r="Y143" i="12"/>
  <c r="O146" i="12"/>
  <c r="P136" i="12"/>
  <c r="R136" i="12"/>
  <c r="P142" i="12"/>
  <c r="Q146" i="12"/>
  <c r="R138" i="12"/>
  <c r="S140" i="12"/>
  <c r="T142" i="12"/>
  <c r="U146" i="12"/>
  <c r="V138" i="12"/>
  <c r="W140" i="12"/>
  <c r="X142" i="12"/>
  <c r="Y146" i="12"/>
  <c r="P140" i="12"/>
  <c r="Q142" i="12"/>
  <c r="R146" i="12"/>
  <c r="S138" i="12"/>
  <c r="T140" i="12"/>
  <c r="U142" i="12"/>
  <c r="V146" i="12"/>
  <c r="W138" i="12"/>
  <c r="X140" i="12"/>
  <c r="Y142" i="12"/>
  <c r="X137" i="12"/>
  <c r="Y139" i="12"/>
  <c r="V140" i="12"/>
  <c r="W142" i="12"/>
  <c r="X146" i="12"/>
  <c r="Y138" i="12"/>
  <c r="U110" i="12"/>
  <c r="U111" i="12" s="1"/>
  <c r="Q127" i="12"/>
  <c r="O110" i="12"/>
  <c r="O111" i="12" s="1"/>
  <c r="R110" i="12"/>
  <c r="R111" i="12" s="1"/>
  <c r="V110" i="12"/>
  <c r="V111" i="12" s="1"/>
  <c r="X110" i="12"/>
  <c r="X111" i="12" s="1"/>
  <c r="W110" i="12"/>
  <c r="W111" i="12" s="1"/>
  <c r="S110" i="12"/>
  <c r="S111" i="12" s="1"/>
  <c r="W127" i="12"/>
  <c r="P110" i="12"/>
  <c r="P111" i="12" s="1"/>
  <c r="P127" i="12"/>
  <c r="Y127" i="12"/>
  <c r="S127" i="12"/>
  <c r="X127" i="12"/>
  <c r="R126" i="12"/>
  <c r="R143" i="12" s="1"/>
  <c r="Y110" i="12"/>
  <c r="Y111" i="12" s="1"/>
  <c r="Q110" i="12"/>
  <c r="Q111" i="12" s="1"/>
  <c r="T126" i="12"/>
  <c r="T143" i="12" s="1"/>
  <c r="V126" i="12"/>
  <c r="V143" i="12" s="1"/>
  <c r="U126" i="12"/>
  <c r="U143" i="12" s="1"/>
  <c r="O126" i="12"/>
  <c r="O143" i="12" s="1"/>
  <c r="X128" i="12" l="1"/>
  <c r="X145" i="12" s="1"/>
  <c r="X144" i="12"/>
  <c r="Y128" i="12"/>
  <c r="Y145" i="12" s="1"/>
  <c r="Y144" i="12"/>
  <c r="P128" i="12"/>
  <c r="P145" i="12" s="1"/>
  <c r="P144" i="12"/>
  <c r="W128" i="12"/>
  <c r="W145" i="12" s="1"/>
  <c r="W144" i="12"/>
  <c r="S128" i="12"/>
  <c r="S145" i="12" s="1"/>
  <c r="S144" i="12"/>
  <c r="Q128" i="12"/>
  <c r="Q145" i="12" s="1"/>
  <c r="Q144" i="12"/>
  <c r="R127" i="12"/>
  <c r="O127" i="12"/>
  <c r="O144" i="12" s="1"/>
  <c r="V127" i="12"/>
  <c r="T127" i="12"/>
  <c r="U127" i="12"/>
  <c r="T128" i="12" l="1"/>
  <c r="T145" i="12" s="1"/>
  <c r="T144" i="12"/>
  <c r="V128" i="12"/>
  <c r="V145" i="12" s="1"/>
  <c r="V144" i="12"/>
  <c r="R128" i="12"/>
  <c r="R145" i="12" s="1"/>
  <c r="R144" i="12"/>
  <c r="U128" i="12"/>
  <c r="U145" i="12" s="1"/>
  <c r="U144" i="12"/>
  <c r="O128" i="12"/>
  <c r="O145" i="12" s="1"/>
</calcChain>
</file>

<file path=xl/sharedStrings.xml><?xml version="1.0" encoding="utf-8"?>
<sst xmlns="http://schemas.openxmlformats.org/spreadsheetml/2006/main" count="329" uniqueCount="54">
  <si>
    <t>1 Service</t>
  </si>
  <si>
    <t>2 Services</t>
  </si>
  <si>
    <t>3 Services</t>
  </si>
  <si>
    <t>4 Services</t>
  </si>
  <si>
    <t>All tests ran for 12 months.</t>
  </si>
  <si>
    <t>All tests used the same network model.</t>
  </si>
  <si>
    <t>All tests have the same number of compliance checks: brakes, exhaust, vacuum pumps, ac filters….</t>
  </si>
  <si>
    <t>There are 10 base exploits, and an additional set of exploits that are services to the base exploits.</t>
  </si>
  <si>
    <t>All tests used the same corresponding exploit file. The only difference was if synchronous firing was used or not used.</t>
  </si>
  <si>
    <t>Services must be performed prior to advancing time.</t>
  </si>
  <si>
    <t>Odd cars (1, 3, 5…) have gasoline engines. Even cars (2, 4, 6…) have diesel engines.</t>
  </si>
  <si>
    <r>
      <t xml:space="preserve">Graph visualization was </t>
    </r>
    <r>
      <rPr>
        <b/>
        <sz val="11"/>
        <color theme="1"/>
        <rFont val="Liberation Sans"/>
      </rPr>
      <t>not</t>
    </r>
    <r>
      <rPr>
        <sz val="11"/>
        <color theme="1"/>
        <rFont val="Calibri"/>
        <family val="2"/>
        <scheme val="minor"/>
      </rPr>
      <t xml:space="preserve"> timed, only the generation and database operation time was measured.</t>
    </r>
  </si>
  <si>
    <t>Serial</t>
  </si>
  <si>
    <t>Nodes</t>
  </si>
  <si>
    <t>Runtime</t>
  </si>
  <si>
    <t>Subgraphing</t>
  </si>
  <si>
    <t>Tasking</t>
  </si>
  <si>
    <t>Duplicates</t>
  </si>
  <si>
    <t>States</t>
  </si>
  <si>
    <t>Actual</t>
  </si>
  <si>
    <t>Sync, No DHT, Data Collected Feb 18th</t>
  </si>
  <si>
    <t>Non-Sync, No DHT, Data Collected Feb 18th</t>
  </si>
  <si>
    <t>Non-Sync, DHT, Data Collected</t>
  </si>
  <si>
    <t>Sync, DHT, Data Collected</t>
  </si>
  <si>
    <t>Exploit List Size</t>
  </si>
  <si>
    <t>Exploit List Size Variation, Data Collected Feb 23</t>
  </si>
  <si>
    <t>Speedup</t>
  </si>
  <si>
    <t>Efficiency</t>
  </si>
  <si>
    <t>SPEEDUP</t>
  </si>
  <si>
    <t>x</t>
  </si>
  <si>
    <t>Services</t>
  </si>
  <si>
    <t>Runtime (ms)</t>
  </si>
  <si>
    <r>
      <rPr>
        <b/>
        <vertAlign val="superscript"/>
        <sz val="11"/>
        <color theme="1"/>
        <rFont val="Calibri"/>
        <family val="2"/>
        <scheme val="minor"/>
      </rPr>
      <t xml:space="preserve">  Exploit List                                                   </t>
    </r>
    <r>
      <rPr>
        <b/>
        <vertAlign val="superscript"/>
        <sz val="1"/>
        <color theme="1"/>
        <rFont val="Calibri"/>
        <family val="2"/>
        <scheme val="minor"/>
      </rPr>
      <t xml:space="preserve">  .         </t>
    </r>
    <r>
      <rPr>
        <b/>
        <vertAlign val="superscript"/>
        <sz val="11"/>
        <color theme="1"/>
        <rFont val="Calibri"/>
        <family val="2"/>
        <scheme val="minor"/>
      </rPr>
      <t xml:space="preserve">     
Size ↓                                  </t>
    </r>
    <r>
      <rPr>
        <b/>
        <vertAlign val="subscript"/>
        <sz val="11"/>
        <color theme="1"/>
        <rFont val="Calibri"/>
        <family val="2"/>
        <scheme val="minor"/>
      </rPr>
      <t xml:space="preserve">Nodes → </t>
    </r>
  </si>
  <si>
    <t>Non-Synchronous Firing</t>
  </si>
  <si>
    <t>Number of Services</t>
  </si>
  <si>
    <t>Number of States</t>
  </si>
  <si>
    <t>Synchronous Firing</t>
  </si>
  <si>
    <t>Number of Edges</t>
  </si>
  <si>
    <t>E/S Ratio</t>
  </si>
  <si>
    <t>COMPREHENSIVE SERVICES</t>
  </si>
  <si>
    <t>Permutation</t>
  </si>
  <si>
    <t>All Disjoint</t>
  </si>
  <si>
    <t>Any Two</t>
  </si>
  <si>
    <t>All Combined</t>
  </si>
  <si>
    <t>DMCA Takedown</t>
  </si>
  <si>
    <t>Employees Present</t>
  </si>
  <si>
    <t>A</t>
  </si>
  <si>
    <t>B</t>
  </si>
  <si>
    <t>C</t>
  </si>
  <si>
    <t>AB</t>
  </si>
  <si>
    <t>AC</t>
  </si>
  <si>
    <t>BC</t>
  </si>
  <si>
    <t>ABC</t>
  </si>
  <si>
    <t>State Space Reduction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</si>
</sst>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>
    <font>
      <sz val="11"/>
      <color theme="1"/>
      <name val="Calibri"/>
      <family val="2"/>
      <scheme val="minor"/>
    </font>
    <font>
      <b/>
      <sz val="11"/>
      <color theme="1"/>
      <name val="Liberation Sans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medium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0" borderId="39" xfId="0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43" xfId="0" applyBorder="1" applyAlignment="1">
      <alignment horizontal="center"/>
    </xf>
    <xf numFmtId="164" fontId="0" fillId="0" borderId="41" xfId="0" applyNumberFormat="1" applyBorder="1" applyAlignment="1">
      <alignment horizontal="center"/>
    </xf>
    <xf numFmtId="164" fontId="0" fillId="0" borderId="23" xfId="0" applyNumberFormat="1" applyBorder="1" applyAlignment="1">
      <alignment horizontal="center"/>
    </xf>
    <xf numFmtId="164" fontId="0" fillId="0" borderId="43" xfId="0" applyNumberFormat="1" applyBorder="1" applyAlignment="1">
      <alignment horizontal="center"/>
    </xf>
    <xf numFmtId="164" fontId="0" fillId="0" borderId="42" xfId="0" applyNumberFormat="1" applyBorder="1" applyAlignment="1">
      <alignment horizontal="center"/>
    </xf>
    <xf numFmtId="164" fontId="0" fillId="0" borderId="38" xfId="0" applyNumberFormat="1" applyBorder="1" applyAlignment="1">
      <alignment horizontal="center"/>
    </xf>
    <xf numFmtId="164" fontId="0" fillId="0" borderId="26" xfId="0" applyNumberFormat="1" applyBorder="1" applyAlignment="1">
      <alignment horizontal="center"/>
    </xf>
    <xf numFmtId="164" fontId="0" fillId="0" borderId="44" xfId="0" applyNumberFormat="1" applyBorder="1" applyAlignment="1">
      <alignment horizontal="center"/>
    </xf>
    <xf numFmtId="164" fontId="0" fillId="0" borderId="36" xfId="0" applyNumberFormat="1" applyBorder="1" applyAlignment="1">
      <alignment horizontal="center"/>
    </xf>
    <xf numFmtId="164" fontId="0" fillId="0" borderId="45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24" xfId="0" applyNumberFormat="1" applyBorder="1" applyAlignment="1">
      <alignment horizontal="center"/>
    </xf>
    <xf numFmtId="164" fontId="0" fillId="0" borderId="28" xfId="0" applyNumberFormat="1" applyBorder="1" applyAlignment="1">
      <alignment horizontal="center"/>
    </xf>
    <xf numFmtId="0" fontId="0" fillId="2" borderId="3" xfId="0" applyFill="1" applyBorder="1" applyAlignment="1">
      <alignment horizontal="center"/>
    </xf>
    <xf numFmtId="164" fontId="0" fillId="0" borderId="21" xfId="0" applyNumberFormat="1" applyBorder="1" applyAlignment="1">
      <alignment horizontal="center"/>
    </xf>
    <xf numFmtId="2" fontId="0" fillId="0" borderId="23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7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16" xfId="0" applyNumberFormat="1" applyBorder="1" applyAlignment="1">
      <alignment horizontal="center"/>
    </xf>
    <xf numFmtId="2" fontId="0" fillId="0" borderId="36" xfId="0" applyNumberFormat="1" applyBorder="1" applyAlignment="1">
      <alignment horizontal="center"/>
    </xf>
    <xf numFmtId="2" fontId="0" fillId="0" borderId="33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38" xfId="0" applyNumberFormat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2" fontId="0" fillId="0" borderId="35" xfId="0" applyNumberFormat="1" applyBorder="1" applyAlignment="1">
      <alignment horizontal="center"/>
    </xf>
    <xf numFmtId="2" fontId="0" fillId="0" borderId="46" xfId="0" applyNumberFormat="1" applyBorder="1" applyAlignment="1">
      <alignment horizontal="center"/>
    </xf>
    <xf numFmtId="2" fontId="0" fillId="0" borderId="24" xfId="0" applyNumberFormat="1" applyBorder="1" applyAlignment="1">
      <alignment horizontal="center"/>
    </xf>
    <xf numFmtId="2" fontId="0" fillId="0" borderId="32" xfId="0" applyNumberFormat="1" applyBorder="1" applyAlignment="1">
      <alignment horizontal="center"/>
    </xf>
    <xf numFmtId="2" fontId="0" fillId="0" borderId="37" xfId="0" applyNumberFormat="1" applyBorder="1" applyAlignment="1">
      <alignment horizontal="center"/>
    </xf>
    <xf numFmtId="2" fontId="0" fillId="0" borderId="34" xfId="0" applyNumberFormat="1" applyBorder="1" applyAlignment="1">
      <alignment horizontal="center"/>
    </xf>
    <xf numFmtId="2" fontId="0" fillId="0" borderId="25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42" xfId="0" applyNumberFormat="1" applyBorder="1" applyAlignment="1">
      <alignment horizontal="center"/>
    </xf>
    <xf numFmtId="2" fontId="0" fillId="0" borderId="39" xfId="0" applyNumberFormat="1" applyBorder="1" applyAlignment="1">
      <alignment horizontal="center"/>
    </xf>
    <xf numFmtId="2" fontId="0" fillId="0" borderId="43" xfId="0" applyNumberForma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2" fontId="0" fillId="0" borderId="26" xfId="0" applyNumberForma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2" fontId="0" fillId="0" borderId="22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19" xfId="0" applyBorder="1" applyAlignment="1">
      <alignment horizontal="center" vertical="center" wrapText="1"/>
    </xf>
    <xf numFmtId="164" fontId="6" fillId="0" borderId="48" xfId="0" applyNumberFormat="1" applyFont="1" applyBorder="1" applyAlignment="1">
      <alignment horizontal="center" vertical="center"/>
    </xf>
    <xf numFmtId="164" fontId="6" fillId="0" borderId="25" xfId="0" applyNumberFormat="1" applyFont="1" applyBorder="1" applyAlignment="1">
      <alignment horizontal="center" vertical="center"/>
    </xf>
    <xf numFmtId="164" fontId="6" fillId="0" borderId="2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6" fillId="0" borderId="34" xfId="0" applyNumberFormat="1" applyFont="1" applyBorder="1" applyAlignment="1">
      <alignment horizontal="center" vertical="center"/>
    </xf>
    <xf numFmtId="0" fontId="0" fillId="2" borderId="0" xfId="0" applyFill="1"/>
    <xf numFmtId="0" fontId="0" fillId="2" borderId="3" xfId="0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3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0" fillId="0" borderId="3" xfId="0" applyBorder="1" applyAlignment="1">
      <alignment horizontal="center" vertical="center" wrapText="1"/>
    </xf>
    <xf numFmtId="2" fontId="0" fillId="0" borderId="2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E73"/>
      <color rgb="FFB66DFF"/>
      <color rgb="FF6DB6FF"/>
      <color rgb="FFD55E00"/>
      <color rgb="FF004949"/>
      <color rgb="FF924900"/>
      <color rgb="FFFFB6DB"/>
      <color rgb="FFCC79A7"/>
      <color rgb="FF56B4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57.xml"/><Relationship Id="rId1" Type="http://schemas.microsoft.com/office/2011/relationships/chartStyle" Target="style57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58.xml"/><Relationship Id="rId1" Type="http://schemas.microsoft.com/office/2011/relationships/chartStyle" Target="style58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59.xml"/><Relationship Id="rId1" Type="http://schemas.microsoft.com/office/2011/relationships/chartStyle" Target="style59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60.xml"/><Relationship Id="rId1" Type="http://schemas.microsoft.com/office/2011/relationships/chartStyle" Target="style60.xml"/></Relationships>
</file>

<file path=xl/charts/_rels/chart62.xml.rels><?xml version="1.0" encoding="UTF-8" standalone="yes"?>
<Relationships xmlns="http://schemas.openxmlformats.org/package/2006/relationships"><Relationship Id="rId2" Type="http://schemas.microsoft.com/office/2011/relationships/chartColorStyle" Target="colors61.xml"/><Relationship Id="rId1" Type="http://schemas.microsoft.com/office/2011/relationships/chartStyle" Target="style61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62.xml"/><Relationship Id="rId1" Type="http://schemas.microsoft.com/office/2011/relationships/chartStyle" Target="style62.xml"/></Relationships>
</file>

<file path=xl/charts/_rels/chart64.xml.rels><?xml version="1.0" encoding="UTF-8" standalone="yes"?>
<Relationships xmlns="http://schemas.openxmlformats.org/package/2006/relationships"><Relationship Id="rId2" Type="http://schemas.microsoft.com/office/2011/relationships/chartColorStyle" Target="colors63.xml"/><Relationship Id="rId1" Type="http://schemas.microsoft.com/office/2011/relationships/chartStyle" Target="style63.xml"/></Relationships>
</file>

<file path=xl/charts/_rels/chart65.xml.rels><?xml version="1.0" encoding="UTF-8" standalone="yes"?>
<Relationships xmlns="http://schemas.openxmlformats.org/package/2006/relationships"><Relationship Id="rId2" Type="http://schemas.microsoft.com/office/2011/relationships/chartColorStyle" Target="colors64.xml"/><Relationship Id="rId1" Type="http://schemas.microsoft.com/office/2011/relationships/chartStyle" Target="style64.xml"/></Relationships>
</file>

<file path=xl/charts/_rels/chart66.xml.rels><?xml version="1.0" encoding="UTF-8" standalone="yes"?>
<Relationships xmlns="http://schemas.openxmlformats.org/package/2006/relationships"><Relationship Id="rId2" Type="http://schemas.microsoft.com/office/2011/relationships/chartColorStyle" Target="colors65.xml"/><Relationship Id="rId1" Type="http://schemas.microsoft.com/office/2011/relationships/chartStyle" Target="style65.xml"/></Relationships>
</file>

<file path=xl/charts/_rels/chart67.xml.rels><?xml version="1.0" encoding="UTF-8" standalone="yes"?>
<Relationships xmlns="http://schemas.openxmlformats.org/package/2006/relationships"><Relationship Id="rId2" Type="http://schemas.microsoft.com/office/2011/relationships/chartColorStyle" Target="colors66.xml"/><Relationship Id="rId1" Type="http://schemas.microsoft.com/office/2011/relationships/chartStyle" Target="style66.xml"/></Relationships>
</file>

<file path=xl/charts/_rels/chart68.xml.rels><?xml version="1.0" encoding="UTF-8" standalone="yes"?>
<Relationships xmlns="http://schemas.openxmlformats.org/package/2006/relationships"><Relationship Id="rId2" Type="http://schemas.microsoft.com/office/2011/relationships/chartColorStyle" Target="colors67.xml"/><Relationship Id="rId1" Type="http://schemas.microsoft.com/office/2011/relationships/chartStyle" Target="style67.xml"/></Relationships>
</file>

<file path=xl/charts/_rels/chart69.xml.rels><?xml version="1.0" encoding="UTF-8" standalone="yes"?>
<Relationships xmlns="http://schemas.openxmlformats.org/package/2006/relationships"><Relationship Id="rId2" Type="http://schemas.microsoft.com/office/2011/relationships/chartColorStyle" Target="colors68.xml"/><Relationship Id="rId1" Type="http://schemas.microsoft.com/office/2011/relationships/chartStyle" Target="style68.xml"/></Relationships>
</file>

<file path=xl/charts/_rels/chart70.xml.rels><?xml version="1.0" encoding="UTF-8" standalone="yes"?>
<Relationships xmlns="http://schemas.openxmlformats.org/package/2006/relationships"><Relationship Id="rId2" Type="http://schemas.microsoft.com/office/2011/relationships/chartColorStyle" Target="colors69.xml"/><Relationship Id="rId1" Type="http://schemas.microsoft.com/office/2011/relationships/chartStyle" Target="style69.xml"/></Relationships>
</file>

<file path=xl/charts/_rels/chart71.xml.rels><?xml version="1.0" encoding="UTF-8" standalone="yes"?>
<Relationships xmlns="http://schemas.openxmlformats.org/package/2006/relationships"><Relationship Id="rId2" Type="http://schemas.microsoft.com/office/2011/relationships/chartColorStyle" Target="colors70.xml"/><Relationship Id="rId1" Type="http://schemas.microsoft.com/office/2011/relationships/chartStyle" Target="style70.xml"/></Relationships>
</file>

<file path=xl/charts/_rels/chart72.xml.rels><?xml version="1.0" encoding="UTF-8" standalone="yes"?>
<Relationships xmlns="http://schemas.openxmlformats.org/package/2006/relationships"><Relationship Id="rId2" Type="http://schemas.microsoft.com/office/2011/relationships/chartColorStyle" Target="colors71.xml"/><Relationship Id="rId1" Type="http://schemas.microsoft.com/office/2011/relationships/chartStyle" Target="style71.xml"/></Relationships>
</file>

<file path=xl/charts/_rels/chart73.xml.rels><?xml version="1.0" encoding="UTF-8" standalone="yes"?>
<Relationships xmlns="http://schemas.openxmlformats.org/package/2006/relationships"><Relationship Id="rId2" Type="http://schemas.microsoft.com/office/2011/relationships/chartColorStyle" Target="colors72.xml"/><Relationship Id="rId1" Type="http://schemas.microsoft.com/office/2011/relationships/chartStyle" Target="style72.xml"/></Relationships>
</file>

<file path=xl/charts/_rels/chart74.xml.rels><?xml version="1.0" encoding="UTF-8" standalone="yes"?>
<Relationships xmlns="http://schemas.openxmlformats.org/package/2006/relationships"><Relationship Id="rId2" Type="http://schemas.microsoft.com/office/2011/relationships/chartColorStyle" Target="colors73.xml"/><Relationship Id="rId1" Type="http://schemas.microsoft.com/office/2011/relationships/chartStyle" Target="style73.xml"/></Relationships>
</file>

<file path=xl/charts/_rels/chart75.xml.rels><?xml version="1.0" encoding="UTF-8" standalone="yes"?>
<Relationships xmlns="http://schemas.openxmlformats.org/package/2006/relationships"><Relationship Id="rId2" Type="http://schemas.microsoft.com/office/2011/relationships/chartColorStyle" Target="colors74.xml"/><Relationship Id="rId1" Type="http://schemas.microsoft.com/office/2011/relationships/chartStyle" Target="style74.xml"/></Relationships>
</file>

<file path=xl/charts/_rels/chart76.xml.rels><?xml version="1.0" encoding="UTF-8" standalone="yes"?>
<Relationships xmlns="http://schemas.openxmlformats.org/package/2006/relationships"><Relationship Id="rId2" Type="http://schemas.microsoft.com/office/2011/relationships/chartColorStyle" Target="colors75.xml"/><Relationship Id="rId1" Type="http://schemas.microsoft.com/office/2011/relationships/chartStyle" Target="style75.xml"/></Relationships>
</file>

<file path=xl/charts/_rels/chart78.xml.rels><?xml version="1.0" encoding="UTF-8" standalone="yes"?>
<Relationships xmlns="http://schemas.openxmlformats.org/package/2006/relationships"><Relationship Id="rId2" Type="http://schemas.microsoft.com/office/2011/relationships/chartColorStyle" Target="colors76.xml"/><Relationship Id="rId1" Type="http://schemas.microsoft.com/office/2011/relationships/chartStyle" Target="style76.xml"/></Relationships>
</file>

<file path=xl/charts/_rels/chart79.xml.rels><?xml version="1.0" encoding="UTF-8" standalone="yes"?>
<Relationships xmlns="http://schemas.openxmlformats.org/package/2006/relationships"><Relationship Id="rId2" Type="http://schemas.microsoft.com/office/2011/relationships/chartColorStyle" Target="colors77.xml"/><Relationship Id="rId1" Type="http://schemas.microsoft.com/office/2011/relationships/chartStyle" Target="style7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1 Service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MPI!$C$6:$C$16</c:f>
              <c:numCache>
                <c:formatCode>General</c:formatCode>
                <c:ptCount val="11"/>
                <c:pt idx="0">
                  <c:v>480.03</c:v>
                </c:pt>
                <c:pt idx="1">
                  <c:v>480.03</c:v>
                </c:pt>
                <c:pt idx="2">
                  <c:v>480.03</c:v>
                </c:pt>
                <c:pt idx="3">
                  <c:v>480.03</c:v>
                </c:pt>
                <c:pt idx="4">
                  <c:v>480.03</c:v>
                </c:pt>
                <c:pt idx="5">
                  <c:v>480.03</c:v>
                </c:pt>
                <c:pt idx="6">
                  <c:v>480.03</c:v>
                </c:pt>
                <c:pt idx="7">
                  <c:v>480.03</c:v>
                </c:pt>
                <c:pt idx="8">
                  <c:v>480.03</c:v>
                </c:pt>
                <c:pt idx="9">
                  <c:v>480.03</c:v>
                </c:pt>
                <c:pt idx="10">
                  <c:v>480.03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F2-4196-9ECE-6057F9930225}"/>
            </c:ext>
          </c:extLst>
        </c:ser>
        <c:ser>
          <c:idx val="1"/>
          <c:order val="1"/>
          <c:tx>
            <c:v>Subgraphing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MPI!$D$6:$D$16</c:f>
              <c:numCache>
                <c:formatCode>General</c:formatCode>
                <c:ptCount val="11"/>
                <c:pt idx="0">
                  <c:v>836.77099999999996</c:v>
                </c:pt>
                <c:pt idx="1">
                  <c:v>937.27300000000002</c:v>
                </c:pt>
                <c:pt idx="2">
                  <c:v>1575.617</c:v>
                </c:pt>
                <c:pt idx="3">
                  <c:v>1473.425</c:v>
                </c:pt>
                <c:pt idx="4">
                  <c:v>1771.0070000000001</c:v>
                </c:pt>
                <c:pt idx="5">
                  <c:v>1961.202</c:v>
                </c:pt>
                <c:pt idx="6">
                  <c:v>1945.3979999999999</c:v>
                </c:pt>
                <c:pt idx="7">
                  <c:v>2336.6019999999999</c:v>
                </c:pt>
                <c:pt idx="8">
                  <c:v>2478.16</c:v>
                </c:pt>
                <c:pt idx="9">
                  <c:v>2166.384</c:v>
                </c:pt>
                <c:pt idx="10">
                  <c:v>2307.7950000000001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7F2-4196-9ECE-6057F9930225}"/>
            </c:ext>
          </c:extLst>
        </c:ser>
        <c:ser>
          <c:idx val="2"/>
          <c:order val="2"/>
          <c:tx>
            <c:v>Tasking</c:v>
          </c:tx>
          <c:spPr>
            <a:ln w="25400" cap="rnd">
              <a:solidFill>
                <a:schemeClr val="bg2">
                  <a:lumMod val="9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MPI!$E$6:$E$16</c:f>
              <c:numCache>
                <c:formatCode>General</c:formatCode>
                <c:ptCount val="11"/>
                <c:pt idx="0">
                  <c:v>2138.2429999999999</c:v>
                </c:pt>
                <c:pt idx="1">
                  <c:v>3300.1019999999999</c:v>
                </c:pt>
                <c:pt idx="2">
                  <c:v>3252.8760000000002</c:v>
                </c:pt>
                <c:pt idx="3">
                  <c:v>3266.4569999999999</c:v>
                </c:pt>
                <c:pt idx="4">
                  <c:v>2904.4450000000002</c:v>
                </c:pt>
                <c:pt idx="5">
                  <c:v>3268.2939999999999</c:v>
                </c:pt>
                <c:pt idx="6">
                  <c:v>2623.7759999999998</c:v>
                </c:pt>
                <c:pt idx="7">
                  <c:v>2877.9160000000002</c:v>
                </c:pt>
                <c:pt idx="8">
                  <c:v>3340.52</c:v>
                </c:pt>
                <c:pt idx="9">
                  <c:v>3479.18</c:v>
                </c:pt>
                <c:pt idx="10">
                  <c:v>3429.71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7F2-4196-9ECE-6057F99302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5275663"/>
        <c:axId val="1865273999"/>
      </c:scatterChart>
      <c:valAx>
        <c:axId val="18652756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5273999"/>
        <c:crosses val="autoZero"/>
        <c:crossBetween val="midCat"/>
      </c:valAx>
      <c:valAx>
        <c:axId val="1865273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527566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3 Services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1058608633330427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MPI!$Y$6:$Y$16</c:f>
              <c:numCache>
                <c:formatCode>General</c:formatCode>
                <c:ptCount val="11"/>
                <c:pt idx="0">
                  <c:v>2113.884</c:v>
                </c:pt>
                <c:pt idx="1">
                  <c:v>2113.884</c:v>
                </c:pt>
                <c:pt idx="2">
                  <c:v>2113.884</c:v>
                </c:pt>
                <c:pt idx="3">
                  <c:v>2113.884</c:v>
                </c:pt>
                <c:pt idx="4">
                  <c:v>2113.884</c:v>
                </c:pt>
                <c:pt idx="5">
                  <c:v>2113.884</c:v>
                </c:pt>
                <c:pt idx="6">
                  <c:v>2113.884</c:v>
                </c:pt>
                <c:pt idx="7">
                  <c:v>2113.884</c:v>
                </c:pt>
                <c:pt idx="8">
                  <c:v>2113.884</c:v>
                </c:pt>
                <c:pt idx="9">
                  <c:v>2113.884</c:v>
                </c:pt>
                <c:pt idx="10">
                  <c:v>2113.884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BC4-486C-8CFA-FBF8D6084030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MPI!$Z$6:$Z$16</c:f>
              <c:numCache>
                <c:formatCode>General</c:formatCode>
                <c:ptCount val="11"/>
                <c:pt idx="0">
                  <c:v>3582.6039999999998</c:v>
                </c:pt>
                <c:pt idx="1">
                  <c:v>3831.06</c:v>
                </c:pt>
                <c:pt idx="2">
                  <c:v>5624.2610000000004</c:v>
                </c:pt>
                <c:pt idx="3">
                  <c:v>6465.7439999999997</c:v>
                </c:pt>
                <c:pt idx="4">
                  <c:v>8794.3349999999991</c:v>
                </c:pt>
                <c:pt idx="5">
                  <c:v>8424.4650000000001</c:v>
                </c:pt>
                <c:pt idx="6">
                  <c:v>9237.6299999999992</c:v>
                </c:pt>
                <c:pt idx="7">
                  <c:v>10346.629000000001</c:v>
                </c:pt>
                <c:pt idx="8">
                  <c:v>10310.162</c:v>
                </c:pt>
                <c:pt idx="9">
                  <c:v>10307.208000000001</c:v>
                </c:pt>
                <c:pt idx="10">
                  <c:v>10389.526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BC4-486C-8CFA-FBF8D6084030}"/>
            </c:ext>
          </c:extLst>
        </c:ser>
        <c:ser>
          <c:idx val="2"/>
          <c:order val="2"/>
          <c:tx>
            <c:v>Tasking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MPI!$AA$6:$AA$16</c:f>
              <c:numCache>
                <c:formatCode>General</c:formatCode>
                <c:ptCount val="11"/>
                <c:pt idx="0">
                  <c:v>9406.6610000000001</c:v>
                </c:pt>
                <c:pt idx="1">
                  <c:v>12093.352999999999</c:v>
                </c:pt>
                <c:pt idx="2">
                  <c:v>13088.253000000001</c:v>
                </c:pt>
                <c:pt idx="3">
                  <c:v>13337.815000000001</c:v>
                </c:pt>
                <c:pt idx="4">
                  <c:v>13430.905000000001</c:v>
                </c:pt>
                <c:pt idx="5">
                  <c:v>14625.79</c:v>
                </c:pt>
                <c:pt idx="6">
                  <c:v>11548.906000000001</c:v>
                </c:pt>
                <c:pt idx="7">
                  <c:v>12580.775</c:v>
                </c:pt>
                <c:pt idx="8">
                  <c:v>14777.423000000001</c:v>
                </c:pt>
                <c:pt idx="9">
                  <c:v>15892.126</c:v>
                </c:pt>
                <c:pt idx="10">
                  <c:v>13152.53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BC4-486C-8CFA-FBF8D60840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8476015"/>
        <c:axId val="1765446911"/>
      </c:scatterChart>
      <c:valAx>
        <c:axId val="17084760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5446911"/>
        <c:crosses val="autoZero"/>
        <c:crossBetween val="midCat"/>
      </c:valAx>
      <c:valAx>
        <c:axId val="1765446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847601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4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MPI!$AJ$6:$AJ$16</c:f>
              <c:numCache>
                <c:formatCode>General</c:formatCode>
                <c:ptCount val="11"/>
                <c:pt idx="0">
                  <c:v>3264.663</c:v>
                </c:pt>
                <c:pt idx="1">
                  <c:v>3264.663</c:v>
                </c:pt>
                <c:pt idx="2">
                  <c:v>3264.663</c:v>
                </c:pt>
                <c:pt idx="3">
                  <c:v>3264.663</c:v>
                </c:pt>
                <c:pt idx="4">
                  <c:v>3264.663</c:v>
                </c:pt>
                <c:pt idx="5">
                  <c:v>3264.663</c:v>
                </c:pt>
                <c:pt idx="6">
                  <c:v>3264.663</c:v>
                </c:pt>
                <c:pt idx="7">
                  <c:v>3264.663</c:v>
                </c:pt>
                <c:pt idx="8">
                  <c:v>3264.663</c:v>
                </c:pt>
                <c:pt idx="9">
                  <c:v>3264.663</c:v>
                </c:pt>
                <c:pt idx="10">
                  <c:v>3264.663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B92-4EF0-A318-3B96A9B4527A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MPI!$AK$6:$AK$16</c:f>
              <c:numCache>
                <c:formatCode>General</c:formatCode>
                <c:ptCount val="11"/>
                <c:pt idx="0">
                  <c:v>5310.424</c:v>
                </c:pt>
                <c:pt idx="1">
                  <c:v>5333.8140000000003</c:v>
                </c:pt>
                <c:pt idx="2">
                  <c:v>8337.9549999999999</c:v>
                </c:pt>
                <c:pt idx="3">
                  <c:v>10100.013999999999</c:v>
                </c:pt>
                <c:pt idx="4">
                  <c:v>10734.448</c:v>
                </c:pt>
                <c:pt idx="5">
                  <c:v>12758.593999999999</c:v>
                </c:pt>
                <c:pt idx="6">
                  <c:v>13513.367</c:v>
                </c:pt>
                <c:pt idx="7">
                  <c:v>13764.832</c:v>
                </c:pt>
                <c:pt idx="8">
                  <c:v>15509.578</c:v>
                </c:pt>
                <c:pt idx="9">
                  <c:v>14800.905000000001</c:v>
                </c:pt>
                <c:pt idx="10">
                  <c:v>16203.86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B92-4EF0-A318-3B96A9B4527A}"/>
            </c:ext>
          </c:extLst>
        </c:ser>
        <c:ser>
          <c:idx val="2"/>
          <c:order val="2"/>
          <c:tx>
            <c:v>Taking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MPI!$AL$6:$AL$16</c:f>
              <c:numCache>
                <c:formatCode>General</c:formatCode>
                <c:ptCount val="11"/>
                <c:pt idx="0">
                  <c:v>14358.64</c:v>
                </c:pt>
                <c:pt idx="1">
                  <c:v>18460.269</c:v>
                </c:pt>
                <c:pt idx="2">
                  <c:v>18592.751</c:v>
                </c:pt>
                <c:pt idx="3">
                  <c:v>19671.386999999999</c:v>
                </c:pt>
                <c:pt idx="4">
                  <c:v>19095.439999999999</c:v>
                </c:pt>
                <c:pt idx="5">
                  <c:v>19680.317999999999</c:v>
                </c:pt>
                <c:pt idx="6">
                  <c:v>17819.043000000001</c:v>
                </c:pt>
                <c:pt idx="7">
                  <c:v>21040.216</c:v>
                </c:pt>
                <c:pt idx="8">
                  <c:v>19294.387999999999</c:v>
                </c:pt>
                <c:pt idx="9">
                  <c:v>23758.913</c:v>
                </c:pt>
                <c:pt idx="10">
                  <c:v>19195.3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B92-4EF0-A318-3B96A9B45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5260671"/>
        <c:axId val="1785261919"/>
      </c:scatterChart>
      <c:valAx>
        <c:axId val="17852606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261919"/>
        <c:crosses val="autoZero"/>
        <c:crossBetween val="midCat"/>
      </c:valAx>
      <c:valAx>
        <c:axId val="1785261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26067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2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MPI!$N$6:$N$16</c:f>
              <c:numCache>
                <c:formatCode>General</c:formatCode>
                <c:ptCount val="11"/>
                <c:pt idx="0">
                  <c:v>946.97</c:v>
                </c:pt>
                <c:pt idx="1">
                  <c:v>946.97</c:v>
                </c:pt>
                <c:pt idx="2">
                  <c:v>946.97</c:v>
                </c:pt>
                <c:pt idx="3">
                  <c:v>946.97</c:v>
                </c:pt>
                <c:pt idx="4">
                  <c:v>946.97</c:v>
                </c:pt>
                <c:pt idx="5">
                  <c:v>946.97</c:v>
                </c:pt>
                <c:pt idx="6">
                  <c:v>946.97</c:v>
                </c:pt>
                <c:pt idx="7">
                  <c:v>946.97</c:v>
                </c:pt>
                <c:pt idx="8">
                  <c:v>946.97</c:v>
                </c:pt>
                <c:pt idx="9">
                  <c:v>946.97</c:v>
                </c:pt>
                <c:pt idx="10">
                  <c:v>946.97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6D-4DC2-B544-4E6C1A4F9B82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MPI!$O$6:$O$16</c:f>
              <c:numCache>
                <c:formatCode>General</c:formatCode>
                <c:ptCount val="11"/>
                <c:pt idx="0">
                  <c:v>1612.2639999999999</c:v>
                </c:pt>
                <c:pt idx="1">
                  <c:v>2126.4960000000001</c:v>
                </c:pt>
                <c:pt idx="2">
                  <c:v>2794.9169999999999</c:v>
                </c:pt>
                <c:pt idx="3">
                  <c:v>3109.5619999999999</c:v>
                </c:pt>
                <c:pt idx="4">
                  <c:v>3770.942</c:v>
                </c:pt>
                <c:pt idx="5">
                  <c:v>3415.4029999999998</c:v>
                </c:pt>
                <c:pt idx="6">
                  <c:v>4152.6949999999997</c:v>
                </c:pt>
                <c:pt idx="7">
                  <c:v>3631.6819999999998</c:v>
                </c:pt>
                <c:pt idx="8">
                  <c:v>4113.1660000000002</c:v>
                </c:pt>
                <c:pt idx="9">
                  <c:v>4584.3609999999999</c:v>
                </c:pt>
                <c:pt idx="10">
                  <c:v>4441.9979999999996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36D-4DC2-B544-4E6C1A4F9B82}"/>
            </c:ext>
          </c:extLst>
        </c:ser>
        <c:ser>
          <c:idx val="2"/>
          <c:order val="2"/>
          <c:tx>
            <c:v>Tasking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MPI!$P$6:$P$16</c:f>
              <c:numCache>
                <c:formatCode>General</c:formatCode>
                <c:ptCount val="11"/>
                <c:pt idx="0">
                  <c:v>4092.2379999999998</c:v>
                </c:pt>
                <c:pt idx="1">
                  <c:v>5158.3040000000001</c:v>
                </c:pt>
                <c:pt idx="2">
                  <c:v>6475.3649999999998</c:v>
                </c:pt>
                <c:pt idx="3">
                  <c:v>5180.2709999999997</c:v>
                </c:pt>
                <c:pt idx="4">
                  <c:v>5797.3209999999999</c:v>
                </c:pt>
                <c:pt idx="5">
                  <c:v>6680.9470000000001</c:v>
                </c:pt>
                <c:pt idx="6">
                  <c:v>6046.1779999999999</c:v>
                </c:pt>
                <c:pt idx="7">
                  <c:v>6792.0420000000004</c:v>
                </c:pt>
                <c:pt idx="8">
                  <c:v>6517.5129999999999</c:v>
                </c:pt>
                <c:pt idx="9">
                  <c:v>7013.3860000000004</c:v>
                </c:pt>
                <c:pt idx="10">
                  <c:v>5610.1679999999997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36D-4DC2-B544-4E6C1A4F9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9448207"/>
        <c:axId val="1839449455"/>
      </c:scatterChart>
      <c:valAx>
        <c:axId val="18394482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9449455"/>
        <c:crosses val="autoZero"/>
        <c:crossBetween val="midCat"/>
      </c:valAx>
      <c:valAx>
        <c:axId val="18394494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94482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vs Actual States for 1 Service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Duplicate States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MPI!$G$6:$G$16</c:f>
              <c:numCache>
                <c:formatCode>General</c:formatCode>
                <c:ptCount val="11"/>
                <c:pt idx="0">
                  <c:v>4</c:v>
                </c:pt>
                <c:pt idx="1">
                  <c:v>393</c:v>
                </c:pt>
                <c:pt idx="2">
                  <c:v>1201</c:v>
                </c:pt>
                <c:pt idx="3">
                  <c:v>1924</c:v>
                </c:pt>
                <c:pt idx="4">
                  <c:v>2959</c:v>
                </c:pt>
                <c:pt idx="5">
                  <c:v>3788</c:v>
                </c:pt>
                <c:pt idx="6">
                  <c:v>4164</c:v>
                </c:pt>
                <c:pt idx="7">
                  <c:v>6178</c:v>
                </c:pt>
                <c:pt idx="8">
                  <c:v>6406</c:v>
                </c:pt>
                <c:pt idx="9">
                  <c:v>6569</c:v>
                </c:pt>
                <c:pt idx="10">
                  <c:v>6559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C0-4202-AFDB-BF88526536EA}"/>
            </c:ext>
          </c:extLst>
        </c:ser>
        <c:ser>
          <c:idx val="1"/>
          <c:order val="1"/>
          <c:tx>
            <c:v>Actual States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MPI!$F$6:$F$16</c:f>
              <c:numCache>
                <c:formatCode>General</c:formatCode>
                <c:ptCount val="11"/>
                <c:pt idx="0">
                  <c:v>394</c:v>
                </c:pt>
                <c:pt idx="1">
                  <c:v>394</c:v>
                </c:pt>
                <c:pt idx="2">
                  <c:v>394</c:v>
                </c:pt>
                <c:pt idx="3">
                  <c:v>394</c:v>
                </c:pt>
                <c:pt idx="4">
                  <c:v>394</c:v>
                </c:pt>
                <c:pt idx="5">
                  <c:v>394</c:v>
                </c:pt>
                <c:pt idx="6">
                  <c:v>394</c:v>
                </c:pt>
                <c:pt idx="7">
                  <c:v>394</c:v>
                </c:pt>
                <c:pt idx="8">
                  <c:v>394</c:v>
                </c:pt>
                <c:pt idx="9">
                  <c:v>394</c:v>
                </c:pt>
                <c:pt idx="10">
                  <c:v>394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7C0-4202-AFDB-BF8852653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vs Actual States for 2 Services</a:t>
            </a:r>
            <a:endParaRPr lang="en-US">
              <a:effectLst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Duplicate States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MPI!$R$6:$R$16</c:f>
              <c:numCache>
                <c:formatCode>General</c:formatCode>
                <c:ptCount val="11"/>
                <c:pt idx="0">
                  <c:v>4</c:v>
                </c:pt>
                <c:pt idx="1">
                  <c:v>729</c:v>
                </c:pt>
                <c:pt idx="2">
                  <c:v>2461</c:v>
                </c:pt>
                <c:pt idx="3">
                  <c:v>4136</c:v>
                </c:pt>
                <c:pt idx="4">
                  <c:v>6303</c:v>
                </c:pt>
                <c:pt idx="5">
                  <c:v>8054</c:v>
                </c:pt>
                <c:pt idx="6">
                  <c:v>9580</c:v>
                </c:pt>
                <c:pt idx="7">
                  <c:v>10957</c:v>
                </c:pt>
                <c:pt idx="8">
                  <c:v>12838</c:v>
                </c:pt>
                <c:pt idx="9">
                  <c:v>14079</c:v>
                </c:pt>
                <c:pt idx="10">
                  <c:v>12781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838-457B-8B75-CDFB0F4271C7}"/>
            </c:ext>
          </c:extLst>
        </c:ser>
        <c:ser>
          <c:idx val="1"/>
          <c:order val="1"/>
          <c:tx>
            <c:v>Actual States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MPI!$Q$6:$Q$16</c:f>
              <c:numCache>
                <c:formatCode>General</c:formatCode>
                <c:ptCount val="11"/>
                <c:pt idx="0">
                  <c:v>730</c:v>
                </c:pt>
                <c:pt idx="1">
                  <c:v>730</c:v>
                </c:pt>
                <c:pt idx="2">
                  <c:v>730</c:v>
                </c:pt>
                <c:pt idx="3">
                  <c:v>730</c:v>
                </c:pt>
                <c:pt idx="4">
                  <c:v>730</c:v>
                </c:pt>
                <c:pt idx="5">
                  <c:v>730</c:v>
                </c:pt>
                <c:pt idx="6">
                  <c:v>730</c:v>
                </c:pt>
                <c:pt idx="7">
                  <c:v>730</c:v>
                </c:pt>
                <c:pt idx="8">
                  <c:v>730</c:v>
                </c:pt>
                <c:pt idx="9">
                  <c:v>730</c:v>
                </c:pt>
                <c:pt idx="10">
                  <c:v>730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838-457B-8B75-CDFB0F4271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vs Actual States for 3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Duplicate States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MPI!$AC$6:$AC$16</c:f>
              <c:numCache>
                <c:formatCode>General</c:formatCode>
                <c:ptCount val="11"/>
                <c:pt idx="0">
                  <c:v>12</c:v>
                </c:pt>
                <c:pt idx="1">
                  <c:v>1583</c:v>
                </c:pt>
                <c:pt idx="2">
                  <c:v>4964</c:v>
                </c:pt>
                <c:pt idx="3">
                  <c:v>10030</c:v>
                </c:pt>
                <c:pt idx="4">
                  <c:v>13769</c:v>
                </c:pt>
                <c:pt idx="5">
                  <c:v>17438</c:v>
                </c:pt>
                <c:pt idx="6">
                  <c:v>21972</c:v>
                </c:pt>
                <c:pt idx="7">
                  <c:v>26978</c:v>
                </c:pt>
                <c:pt idx="8">
                  <c:v>30367</c:v>
                </c:pt>
                <c:pt idx="9">
                  <c:v>32135</c:v>
                </c:pt>
                <c:pt idx="10">
                  <c:v>38217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6F2-4988-86D3-4C5DF937117A}"/>
            </c:ext>
          </c:extLst>
        </c:ser>
        <c:ser>
          <c:idx val="1"/>
          <c:order val="1"/>
          <c:tx>
            <c:v>Actual States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MPI!$AB$6:$AB$16</c:f>
              <c:numCache>
                <c:formatCode>General</c:formatCode>
                <c:ptCount val="11"/>
                <c:pt idx="0">
                  <c:v>1584</c:v>
                </c:pt>
                <c:pt idx="1">
                  <c:v>1584</c:v>
                </c:pt>
                <c:pt idx="2">
                  <c:v>1584</c:v>
                </c:pt>
                <c:pt idx="3">
                  <c:v>1584</c:v>
                </c:pt>
                <c:pt idx="4">
                  <c:v>1584</c:v>
                </c:pt>
                <c:pt idx="5">
                  <c:v>1584</c:v>
                </c:pt>
                <c:pt idx="6">
                  <c:v>1584</c:v>
                </c:pt>
                <c:pt idx="7">
                  <c:v>1584</c:v>
                </c:pt>
                <c:pt idx="8">
                  <c:v>1584</c:v>
                </c:pt>
                <c:pt idx="9">
                  <c:v>1584</c:v>
                </c:pt>
                <c:pt idx="10">
                  <c:v>1584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6F2-4988-86D3-4C5DF9371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vs Actual States for 4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Duplicate States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MPI!$AN$6:$AN$16</c:f>
              <c:numCache>
                <c:formatCode>General</c:formatCode>
                <c:ptCount val="11"/>
                <c:pt idx="0">
                  <c:v>17</c:v>
                </c:pt>
                <c:pt idx="1">
                  <c:v>2310</c:v>
                </c:pt>
                <c:pt idx="2">
                  <c:v>8552</c:v>
                </c:pt>
                <c:pt idx="3">
                  <c:v>14473</c:v>
                </c:pt>
                <c:pt idx="4">
                  <c:v>20120</c:v>
                </c:pt>
                <c:pt idx="5">
                  <c:v>25931</c:v>
                </c:pt>
                <c:pt idx="6">
                  <c:v>32857</c:v>
                </c:pt>
                <c:pt idx="7">
                  <c:v>38482</c:v>
                </c:pt>
                <c:pt idx="8">
                  <c:v>43145</c:v>
                </c:pt>
                <c:pt idx="9">
                  <c:v>50171</c:v>
                </c:pt>
                <c:pt idx="10">
                  <c:v>56804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B60-4808-A232-ED6F12C49CD1}"/>
            </c:ext>
          </c:extLst>
        </c:ser>
        <c:ser>
          <c:idx val="1"/>
          <c:order val="1"/>
          <c:tx>
            <c:v>Actual States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MPI!$AM$6:$AM$16</c:f>
              <c:numCache>
                <c:formatCode>General</c:formatCode>
                <c:ptCount val="11"/>
                <c:pt idx="0">
                  <c:v>2311</c:v>
                </c:pt>
                <c:pt idx="1">
                  <c:v>2311</c:v>
                </c:pt>
                <c:pt idx="2">
                  <c:v>2311</c:v>
                </c:pt>
                <c:pt idx="3">
                  <c:v>2311</c:v>
                </c:pt>
                <c:pt idx="4">
                  <c:v>2311</c:v>
                </c:pt>
                <c:pt idx="5">
                  <c:v>2311</c:v>
                </c:pt>
                <c:pt idx="6">
                  <c:v>2311</c:v>
                </c:pt>
                <c:pt idx="7">
                  <c:v>2311</c:v>
                </c:pt>
                <c:pt idx="8">
                  <c:v>2311</c:v>
                </c:pt>
                <c:pt idx="9">
                  <c:v>2311</c:v>
                </c:pt>
                <c:pt idx="10">
                  <c:v>2311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B60-4808-A232-ED6F12C49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Subgraphing Runtime for 1-4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v>Serial</c:v>
          </c:tx>
          <c:spPr>
            <a:ln>
              <a:solidFill>
                <a:schemeClr val="tx1"/>
              </a:solidFill>
            </a:ln>
          </c:spPr>
          <c:marker>
            <c:spPr>
              <a:ln>
                <a:solidFill>
                  <a:schemeClr val="tx1"/>
                </a:solidFill>
              </a:ln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MPI!$N$6:$N$16</c:f>
              <c:numCache>
                <c:formatCode>General</c:formatCode>
                <c:ptCount val="11"/>
                <c:pt idx="0">
                  <c:v>946.97</c:v>
                </c:pt>
                <c:pt idx="1">
                  <c:v>946.97</c:v>
                </c:pt>
                <c:pt idx="2">
                  <c:v>946.97</c:v>
                </c:pt>
                <c:pt idx="3">
                  <c:v>946.97</c:v>
                </c:pt>
                <c:pt idx="4">
                  <c:v>946.97</c:v>
                </c:pt>
                <c:pt idx="5">
                  <c:v>946.97</c:v>
                </c:pt>
                <c:pt idx="6">
                  <c:v>946.97</c:v>
                </c:pt>
                <c:pt idx="7">
                  <c:v>946.97</c:v>
                </c:pt>
                <c:pt idx="8">
                  <c:v>946.97</c:v>
                </c:pt>
                <c:pt idx="9">
                  <c:v>946.97</c:v>
                </c:pt>
                <c:pt idx="10">
                  <c:v>946.97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6796-4C8F-A613-C8A05A809C8D}"/>
            </c:ext>
          </c:extLst>
        </c:ser>
        <c:ser>
          <c:idx val="7"/>
          <c:order val="1"/>
          <c:tx>
            <c:v>Subgraphing: 1 Service</c:v>
          </c:tx>
          <c:spPr>
            <a:ln w="25400" cap="rnd">
              <a:solidFill>
                <a:srgbClr val="004949"/>
              </a:solidFill>
              <a:round/>
            </a:ln>
            <a:effectLst/>
          </c:spPr>
          <c:marker>
            <c:spPr>
              <a:ln>
                <a:solidFill>
                  <a:srgbClr val="004949"/>
                </a:solidFill>
              </a:ln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MPI!$D$6:$D$16</c:f>
              <c:numCache>
                <c:formatCode>General</c:formatCode>
                <c:ptCount val="11"/>
                <c:pt idx="0">
                  <c:v>836.77099999999996</c:v>
                </c:pt>
                <c:pt idx="1">
                  <c:v>937.27300000000002</c:v>
                </c:pt>
                <c:pt idx="2">
                  <c:v>1575.617</c:v>
                </c:pt>
                <c:pt idx="3">
                  <c:v>1473.425</c:v>
                </c:pt>
                <c:pt idx="4">
                  <c:v>1771.0070000000001</c:v>
                </c:pt>
                <c:pt idx="5">
                  <c:v>1961.202</c:v>
                </c:pt>
                <c:pt idx="6">
                  <c:v>1945.3979999999999</c:v>
                </c:pt>
                <c:pt idx="7">
                  <c:v>2336.6019999999999</c:v>
                </c:pt>
                <c:pt idx="8">
                  <c:v>2478.16</c:v>
                </c:pt>
                <c:pt idx="9">
                  <c:v>2166.384</c:v>
                </c:pt>
                <c:pt idx="10">
                  <c:v>2307.7950000000001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3-6796-4C8F-A613-C8A05A809C8D}"/>
            </c:ext>
          </c:extLst>
        </c:ser>
        <c:ser>
          <c:idx val="4"/>
          <c:order val="2"/>
          <c:tx>
            <c:v>Subgraphing: 2 Services</c:v>
          </c:tx>
          <c:spPr>
            <a:ln>
              <a:solidFill>
                <a:srgbClr val="D55E00"/>
              </a:solidFill>
            </a:ln>
          </c:spPr>
          <c:marker>
            <c:spPr>
              <a:ln>
                <a:solidFill>
                  <a:srgbClr val="D55E00"/>
                </a:solidFill>
              </a:ln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MPI!$O$6:$O$16</c:f>
              <c:numCache>
                <c:formatCode>General</c:formatCode>
                <c:ptCount val="11"/>
                <c:pt idx="0">
                  <c:v>1612.2639999999999</c:v>
                </c:pt>
                <c:pt idx="1">
                  <c:v>2126.4960000000001</c:v>
                </c:pt>
                <c:pt idx="2">
                  <c:v>2794.9169999999999</c:v>
                </c:pt>
                <c:pt idx="3">
                  <c:v>3109.5619999999999</c:v>
                </c:pt>
                <c:pt idx="4">
                  <c:v>3770.942</c:v>
                </c:pt>
                <c:pt idx="5">
                  <c:v>3415.4029999999998</c:v>
                </c:pt>
                <c:pt idx="6">
                  <c:v>4152.6949999999997</c:v>
                </c:pt>
                <c:pt idx="7">
                  <c:v>3631.6819999999998</c:v>
                </c:pt>
                <c:pt idx="8">
                  <c:v>4113.1660000000002</c:v>
                </c:pt>
                <c:pt idx="9">
                  <c:v>4584.3609999999999</c:v>
                </c:pt>
                <c:pt idx="10">
                  <c:v>4441.9979999999996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0-6796-4C8F-A613-C8A05A809C8D}"/>
            </c:ext>
          </c:extLst>
        </c:ser>
        <c:ser>
          <c:idx val="10"/>
          <c:order val="3"/>
          <c:tx>
            <c:v>Subgraphing: 3 Services</c:v>
          </c:tx>
          <c:spPr>
            <a:ln w="19050" cap="rnd">
              <a:solidFill>
                <a:srgbClr val="009E73"/>
              </a:solidFill>
              <a:round/>
            </a:ln>
            <a:effectLst/>
          </c:spPr>
          <c:marker>
            <c:spPr>
              <a:ln>
                <a:solidFill>
                  <a:srgbClr val="009E73"/>
                </a:solidFill>
              </a:ln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MPI!$Z$6:$Z$16</c:f>
              <c:numCache>
                <c:formatCode>General</c:formatCode>
                <c:ptCount val="11"/>
                <c:pt idx="0">
                  <c:v>3582.6039999999998</c:v>
                </c:pt>
                <c:pt idx="1">
                  <c:v>3831.06</c:v>
                </c:pt>
                <c:pt idx="2">
                  <c:v>5624.2610000000004</c:v>
                </c:pt>
                <c:pt idx="3">
                  <c:v>6465.7439999999997</c:v>
                </c:pt>
                <c:pt idx="4">
                  <c:v>8794.3349999999991</c:v>
                </c:pt>
                <c:pt idx="5">
                  <c:v>8424.4650000000001</c:v>
                </c:pt>
                <c:pt idx="6">
                  <c:v>9237.6299999999992</c:v>
                </c:pt>
                <c:pt idx="7">
                  <c:v>10346.629000000001</c:v>
                </c:pt>
                <c:pt idx="8">
                  <c:v>10310.162</c:v>
                </c:pt>
                <c:pt idx="9">
                  <c:v>10307.208000000001</c:v>
                </c:pt>
                <c:pt idx="10">
                  <c:v>10389.526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6-6796-4C8F-A613-C8A05A809C8D}"/>
            </c:ext>
          </c:extLst>
        </c:ser>
        <c:ser>
          <c:idx val="1"/>
          <c:order val="4"/>
          <c:tx>
            <c:v>Subgraphing: 4 Services</c:v>
          </c:tx>
          <c:spPr>
            <a:ln w="19050" cap="rnd">
              <a:solidFill>
                <a:srgbClr val="B66D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rgbClr val="B66DFF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MPI!$AK$6:$AK$16</c:f>
              <c:numCache>
                <c:formatCode>General</c:formatCode>
                <c:ptCount val="11"/>
                <c:pt idx="0">
                  <c:v>5310.424</c:v>
                </c:pt>
                <c:pt idx="1">
                  <c:v>5333.8140000000003</c:v>
                </c:pt>
                <c:pt idx="2">
                  <c:v>8337.9549999999999</c:v>
                </c:pt>
                <c:pt idx="3">
                  <c:v>10100.013999999999</c:v>
                </c:pt>
                <c:pt idx="4">
                  <c:v>10734.448</c:v>
                </c:pt>
                <c:pt idx="5">
                  <c:v>12758.593999999999</c:v>
                </c:pt>
                <c:pt idx="6">
                  <c:v>13513.367</c:v>
                </c:pt>
                <c:pt idx="7">
                  <c:v>13764.832</c:v>
                </c:pt>
                <c:pt idx="8">
                  <c:v>15509.578</c:v>
                </c:pt>
                <c:pt idx="9">
                  <c:v>14800.905000000001</c:v>
                </c:pt>
                <c:pt idx="10">
                  <c:v>16203.86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C-6796-4C8F-A613-C8A05A809C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5260671"/>
        <c:axId val="1785261919"/>
      </c:scatterChart>
      <c:valAx>
        <c:axId val="17852606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261919"/>
        <c:crosses val="autoZero"/>
        <c:crossBetween val="midCat"/>
      </c:valAx>
      <c:valAx>
        <c:axId val="1785261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260671"/>
        <c:crosses val="autoZero"/>
        <c:crossBetween val="midCat"/>
      </c:valAx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1 Service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MPI!$C$25:$C$35</c:f>
              <c:numCache>
                <c:formatCode>General</c:formatCode>
                <c:ptCount val="11"/>
                <c:pt idx="0">
                  <c:v>2902.09</c:v>
                </c:pt>
                <c:pt idx="1">
                  <c:v>2902.09</c:v>
                </c:pt>
                <c:pt idx="2">
                  <c:v>2902.09</c:v>
                </c:pt>
                <c:pt idx="3">
                  <c:v>2902.09</c:v>
                </c:pt>
                <c:pt idx="4">
                  <c:v>2902.09</c:v>
                </c:pt>
                <c:pt idx="5">
                  <c:v>2902.09</c:v>
                </c:pt>
                <c:pt idx="6">
                  <c:v>2902.09</c:v>
                </c:pt>
                <c:pt idx="7">
                  <c:v>2902.09</c:v>
                </c:pt>
                <c:pt idx="8">
                  <c:v>2902.09</c:v>
                </c:pt>
                <c:pt idx="9">
                  <c:v>2902.09</c:v>
                </c:pt>
                <c:pt idx="10">
                  <c:v>2902.09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2EA-4F01-A27A-1972ECCA3871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MPI!$D$25:$D$35</c:f>
              <c:numCache>
                <c:formatCode>General</c:formatCode>
                <c:ptCount val="11"/>
                <c:pt idx="0">
                  <c:v>4658.1009999999997</c:v>
                </c:pt>
                <c:pt idx="1">
                  <c:v>5096.0929999999998</c:v>
                </c:pt>
                <c:pt idx="2">
                  <c:v>7225.4759999999997</c:v>
                </c:pt>
                <c:pt idx="3">
                  <c:v>8451.4449999999997</c:v>
                </c:pt>
                <c:pt idx="4">
                  <c:v>9745.4779999999992</c:v>
                </c:pt>
                <c:pt idx="5">
                  <c:v>11137.932000000001</c:v>
                </c:pt>
                <c:pt idx="6">
                  <c:v>11220.112999999999</c:v>
                </c:pt>
                <c:pt idx="7">
                  <c:v>10762.067999999999</c:v>
                </c:pt>
                <c:pt idx="8">
                  <c:v>12571.504999999999</c:v>
                </c:pt>
                <c:pt idx="9">
                  <c:v>14583.147999999999</c:v>
                </c:pt>
                <c:pt idx="10">
                  <c:v>13689.6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2EA-4F01-A27A-1972ECCA3871}"/>
            </c:ext>
          </c:extLst>
        </c:ser>
        <c:ser>
          <c:idx val="2"/>
          <c:order val="2"/>
          <c:tx>
            <c:v>Tasking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MPI!$E$25:$E$35</c:f>
              <c:numCache>
                <c:formatCode>General</c:formatCode>
                <c:ptCount val="11"/>
                <c:pt idx="0">
                  <c:v>12421.844999999999</c:v>
                </c:pt>
                <c:pt idx="1">
                  <c:v>15862.525</c:v>
                </c:pt>
                <c:pt idx="2">
                  <c:v>16138.857</c:v>
                </c:pt>
                <c:pt idx="3">
                  <c:v>16845.524000000001</c:v>
                </c:pt>
                <c:pt idx="4">
                  <c:v>16277.107</c:v>
                </c:pt>
                <c:pt idx="5">
                  <c:v>17469.187999999998</c:v>
                </c:pt>
                <c:pt idx="6">
                  <c:v>16188.486000000001</c:v>
                </c:pt>
                <c:pt idx="7">
                  <c:v>17966.512999999999</c:v>
                </c:pt>
                <c:pt idx="8">
                  <c:v>20472.681</c:v>
                </c:pt>
                <c:pt idx="9">
                  <c:v>22286.503000000001</c:v>
                </c:pt>
                <c:pt idx="10">
                  <c:v>16794.938999999998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2EA-4F01-A27A-1972ECCA38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5275663"/>
        <c:axId val="1865273999"/>
      </c:scatterChart>
      <c:valAx>
        <c:axId val="18652756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5273999"/>
        <c:crosses val="autoZero"/>
        <c:crossBetween val="midCat"/>
      </c:valAx>
      <c:valAx>
        <c:axId val="1865273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527566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3 Services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1058608633330427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MPI!$Y$25:$Y$35</c:f>
              <c:numCache>
                <c:formatCode>General</c:formatCode>
                <c:ptCount val="11"/>
                <c:pt idx="0">
                  <c:v>6031.33</c:v>
                </c:pt>
                <c:pt idx="1">
                  <c:v>6031.33</c:v>
                </c:pt>
                <c:pt idx="2">
                  <c:v>6031.33</c:v>
                </c:pt>
                <c:pt idx="3">
                  <c:v>6031.33</c:v>
                </c:pt>
                <c:pt idx="4">
                  <c:v>6031.33</c:v>
                </c:pt>
                <c:pt idx="5">
                  <c:v>6031.33</c:v>
                </c:pt>
                <c:pt idx="6">
                  <c:v>6031.33</c:v>
                </c:pt>
                <c:pt idx="7">
                  <c:v>6031.33</c:v>
                </c:pt>
                <c:pt idx="8">
                  <c:v>6031.33</c:v>
                </c:pt>
                <c:pt idx="9">
                  <c:v>6031.33</c:v>
                </c:pt>
                <c:pt idx="10">
                  <c:v>6031.33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61F-47D2-A376-5132D88C7163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MPI!$Z$25:$Z$35</c:f>
              <c:numCache>
                <c:formatCode>General</c:formatCode>
                <c:ptCount val="11"/>
                <c:pt idx="0">
                  <c:v>10052.236000000001</c:v>
                </c:pt>
                <c:pt idx="1">
                  <c:v>9902.4359999999997</c:v>
                </c:pt>
                <c:pt idx="2">
                  <c:v>14292.673000000001</c:v>
                </c:pt>
                <c:pt idx="3">
                  <c:v>18042.149000000001</c:v>
                </c:pt>
                <c:pt idx="4">
                  <c:v>22019.87</c:v>
                </c:pt>
                <c:pt idx="5">
                  <c:v>22888.027999999998</c:v>
                </c:pt>
                <c:pt idx="6">
                  <c:v>23245.163</c:v>
                </c:pt>
                <c:pt idx="7">
                  <c:v>25120.706999999999</c:v>
                </c:pt>
                <c:pt idx="8">
                  <c:v>27191.870999999999</c:v>
                </c:pt>
                <c:pt idx="9">
                  <c:v>29568.084999999999</c:v>
                </c:pt>
                <c:pt idx="10">
                  <c:v>30479.809000000001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61F-47D2-A376-5132D88C7163}"/>
            </c:ext>
          </c:extLst>
        </c:ser>
        <c:ser>
          <c:idx val="2"/>
          <c:order val="2"/>
          <c:tx>
            <c:v>Tasking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MPI!$AA$25:$AA$35</c:f>
              <c:numCache>
                <c:formatCode>General</c:formatCode>
                <c:ptCount val="11"/>
                <c:pt idx="0">
                  <c:v>24837.444</c:v>
                </c:pt>
                <c:pt idx="1">
                  <c:v>40016.750999999997</c:v>
                </c:pt>
                <c:pt idx="2">
                  <c:v>32445.794000000002</c:v>
                </c:pt>
                <c:pt idx="3">
                  <c:v>35763.502999999997</c:v>
                </c:pt>
                <c:pt idx="4">
                  <c:v>32433.859</c:v>
                </c:pt>
                <c:pt idx="5">
                  <c:v>34330.485999999997</c:v>
                </c:pt>
                <c:pt idx="6">
                  <c:v>31650.812999999998</c:v>
                </c:pt>
                <c:pt idx="7">
                  <c:v>33789.267</c:v>
                </c:pt>
                <c:pt idx="8">
                  <c:v>38674.76</c:v>
                </c:pt>
                <c:pt idx="9">
                  <c:v>36314.665000000001</c:v>
                </c:pt>
                <c:pt idx="10">
                  <c:v>34319.364999999998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61F-47D2-A376-5132D88C71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8476015"/>
        <c:axId val="1765446911"/>
      </c:scatterChart>
      <c:valAx>
        <c:axId val="17084760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5446911"/>
        <c:crosses val="autoZero"/>
        <c:crossBetween val="midCat"/>
      </c:valAx>
      <c:valAx>
        <c:axId val="1765446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847601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4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MPI!$AJ$25:$AJ$35</c:f>
              <c:numCache>
                <c:formatCode>General</c:formatCode>
                <c:ptCount val="11"/>
                <c:pt idx="0">
                  <c:v>8164.2</c:v>
                </c:pt>
                <c:pt idx="1">
                  <c:v>8164.2</c:v>
                </c:pt>
                <c:pt idx="2">
                  <c:v>8164.2</c:v>
                </c:pt>
                <c:pt idx="3">
                  <c:v>8164.2</c:v>
                </c:pt>
                <c:pt idx="4">
                  <c:v>8164.2</c:v>
                </c:pt>
                <c:pt idx="5">
                  <c:v>8164.2</c:v>
                </c:pt>
                <c:pt idx="6">
                  <c:v>8164.2</c:v>
                </c:pt>
                <c:pt idx="7">
                  <c:v>8164.2</c:v>
                </c:pt>
                <c:pt idx="8">
                  <c:v>8164.2</c:v>
                </c:pt>
                <c:pt idx="9">
                  <c:v>8164.2</c:v>
                </c:pt>
                <c:pt idx="10">
                  <c:v>8164.2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14F-4937-9F3A-4A877563426E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MPI!$AK$25:$AK$35</c:f>
              <c:numCache>
                <c:formatCode>General</c:formatCode>
                <c:ptCount val="11"/>
                <c:pt idx="0">
                  <c:v>13362.133</c:v>
                </c:pt>
                <c:pt idx="1">
                  <c:v>14451.816000000001</c:v>
                </c:pt>
                <c:pt idx="2">
                  <c:v>20615.878000000001</c:v>
                </c:pt>
                <c:pt idx="3">
                  <c:v>25479.334999999999</c:v>
                </c:pt>
                <c:pt idx="4">
                  <c:v>28358.878000000001</c:v>
                </c:pt>
                <c:pt idx="5">
                  <c:v>29263.792000000001</c:v>
                </c:pt>
                <c:pt idx="6">
                  <c:v>33204.17</c:v>
                </c:pt>
                <c:pt idx="7">
                  <c:v>33952.86</c:v>
                </c:pt>
                <c:pt idx="8">
                  <c:v>38238.317999999999</c:v>
                </c:pt>
                <c:pt idx="9">
                  <c:v>38984.283000000003</c:v>
                </c:pt>
                <c:pt idx="10">
                  <c:v>38940.491000000002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14F-4937-9F3A-4A877563426E}"/>
            </c:ext>
          </c:extLst>
        </c:ser>
        <c:ser>
          <c:idx val="2"/>
          <c:order val="2"/>
          <c:tx>
            <c:v>Taking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MPI!$AL$25:$AL$35</c:f>
              <c:numCache>
                <c:formatCode>General</c:formatCode>
                <c:ptCount val="11"/>
                <c:pt idx="0">
                  <c:v>33520.83</c:v>
                </c:pt>
                <c:pt idx="1">
                  <c:v>44472.898000000001</c:v>
                </c:pt>
                <c:pt idx="2">
                  <c:v>49261.118999999999</c:v>
                </c:pt>
                <c:pt idx="3">
                  <c:v>44479.430999999997</c:v>
                </c:pt>
                <c:pt idx="4">
                  <c:v>43523.082999999999</c:v>
                </c:pt>
                <c:pt idx="5">
                  <c:v>47731.47</c:v>
                </c:pt>
                <c:pt idx="6">
                  <c:v>42128.728000000003</c:v>
                </c:pt>
                <c:pt idx="7">
                  <c:v>45976.661999999997</c:v>
                </c:pt>
                <c:pt idx="8">
                  <c:v>48501.756999999998</c:v>
                </c:pt>
                <c:pt idx="9">
                  <c:v>54784.347999999998</c:v>
                </c:pt>
                <c:pt idx="10">
                  <c:v>50043.391000000003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14F-4937-9F3A-4A87756342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5260671"/>
        <c:axId val="1785261919"/>
      </c:scatterChart>
      <c:valAx>
        <c:axId val="17852606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261919"/>
        <c:crosses val="autoZero"/>
        <c:crossBetween val="midCat"/>
      </c:valAx>
      <c:valAx>
        <c:axId val="1785261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26067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2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MPI!$N$25:$N$35</c:f>
              <c:numCache>
                <c:formatCode>General</c:formatCode>
                <c:ptCount val="11"/>
                <c:pt idx="0">
                  <c:v>3846.97</c:v>
                </c:pt>
                <c:pt idx="1">
                  <c:v>3846.97</c:v>
                </c:pt>
                <c:pt idx="2">
                  <c:v>3846.97</c:v>
                </c:pt>
                <c:pt idx="3">
                  <c:v>3846.97</c:v>
                </c:pt>
                <c:pt idx="4">
                  <c:v>3846.97</c:v>
                </c:pt>
                <c:pt idx="5">
                  <c:v>3846.97</c:v>
                </c:pt>
                <c:pt idx="6">
                  <c:v>3846.97</c:v>
                </c:pt>
                <c:pt idx="7">
                  <c:v>3846.97</c:v>
                </c:pt>
                <c:pt idx="8">
                  <c:v>3846.97</c:v>
                </c:pt>
                <c:pt idx="9">
                  <c:v>3846.97</c:v>
                </c:pt>
                <c:pt idx="10">
                  <c:v>3846.97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08E-42BF-AF16-8B0CCB49657E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MPI!$O$25:$O$35</c:f>
              <c:numCache>
                <c:formatCode>General</c:formatCode>
                <c:ptCount val="11"/>
                <c:pt idx="0">
                  <c:v>6042.1880000000001</c:v>
                </c:pt>
                <c:pt idx="1">
                  <c:v>6502.0510000000004</c:v>
                </c:pt>
                <c:pt idx="2">
                  <c:v>9203.9699999999993</c:v>
                </c:pt>
                <c:pt idx="3">
                  <c:v>11797.887000000001</c:v>
                </c:pt>
                <c:pt idx="4">
                  <c:v>13026.187</c:v>
                </c:pt>
                <c:pt idx="5">
                  <c:v>14162.48</c:v>
                </c:pt>
                <c:pt idx="6">
                  <c:v>14333.511</c:v>
                </c:pt>
                <c:pt idx="7">
                  <c:v>14347.832</c:v>
                </c:pt>
                <c:pt idx="8">
                  <c:v>16547.544000000002</c:v>
                </c:pt>
                <c:pt idx="9">
                  <c:v>17086.518</c:v>
                </c:pt>
                <c:pt idx="10">
                  <c:v>18152.98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08E-42BF-AF16-8B0CCB49657E}"/>
            </c:ext>
          </c:extLst>
        </c:ser>
        <c:ser>
          <c:idx val="2"/>
          <c:order val="2"/>
          <c:tx>
            <c:v>Tasking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MPI!$P$25:$P$35</c:f>
              <c:numCache>
                <c:formatCode>General</c:formatCode>
                <c:ptCount val="11"/>
                <c:pt idx="0">
                  <c:v>16109.829</c:v>
                </c:pt>
                <c:pt idx="1">
                  <c:v>20327.392</c:v>
                </c:pt>
                <c:pt idx="2">
                  <c:v>20200.938999999998</c:v>
                </c:pt>
                <c:pt idx="3">
                  <c:v>22481.748</c:v>
                </c:pt>
                <c:pt idx="4">
                  <c:v>20384.405999999999</c:v>
                </c:pt>
                <c:pt idx="5">
                  <c:v>21670.342000000001</c:v>
                </c:pt>
                <c:pt idx="6">
                  <c:v>23732.703000000001</c:v>
                </c:pt>
                <c:pt idx="7">
                  <c:v>22046.703000000001</c:v>
                </c:pt>
                <c:pt idx="8">
                  <c:v>20584.419000000002</c:v>
                </c:pt>
                <c:pt idx="9">
                  <c:v>23288.915000000001</c:v>
                </c:pt>
                <c:pt idx="10">
                  <c:v>22215.643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08E-42BF-AF16-8B0CCB4965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9448207"/>
        <c:axId val="1839449455"/>
      </c:scatterChart>
      <c:valAx>
        <c:axId val="18394482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9449455"/>
        <c:crosses val="autoZero"/>
        <c:crossBetween val="midCat"/>
      </c:valAx>
      <c:valAx>
        <c:axId val="18394494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94482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vs Actual States for 1 Service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Duplicate States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MPI!$G$25:$G$35</c:f>
              <c:numCache>
                <c:formatCode>General</c:formatCode>
                <c:ptCount val="11"/>
                <c:pt idx="1">
                  <c:v>2435</c:v>
                </c:pt>
                <c:pt idx="2">
                  <c:v>7528</c:v>
                </c:pt>
                <c:pt idx="3">
                  <c:v>14638</c:v>
                </c:pt>
                <c:pt idx="4">
                  <c:v>19017</c:v>
                </c:pt>
                <c:pt idx="5">
                  <c:v>26254</c:v>
                </c:pt>
                <c:pt idx="6">
                  <c:v>31711</c:v>
                </c:pt>
                <c:pt idx="7">
                  <c:v>32251</c:v>
                </c:pt>
                <c:pt idx="8">
                  <c:v>39242</c:v>
                </c:pt>
                <c:pt idx="9">
                  <c:v>49905</c:v>
                </c:pt>
                <c:pt idx="10">
                  <c:v>46432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A7D-433A-94E9-1DE44391097C}"/>
            </c:ext>
          </c:extLst>
        </c:ser>
        <c:ser>
          <c:idx val="1"/>
          <c:order val="1"/>
          <c:tx>
            <c:v>Actual States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MPI!$F$25:$F$35</c:f>
              <c:numCache>
                <c:formatCode>General</c:formatCode>
                <c:ptCount val="11"/>
                <c:pt idx="0">
                  <c:v>2436</c:v>
                </c:pt>
                <c:pt idx="1">
                  <c:v>2436</c:v>
                </c:pt>
                <c:pt idx="2">
                  <c:v>2436</c:v>
                </c:pt>
                <c:pt idx="3">
                  <c:v>2436</c:v>
                </c:pt>
                <c:pt idx="4">
                  <c:v>2436</c:v>
                </c:pt>
                <c:pt idx="5">
                  <c:v>2436</c:v>
                </c:pt>
                <c:pt idx="6">
                  <c:v>2436</c:v>
                </c:pt>
                <c:pt idx="7">
                  <c:v>2436</c:v>
                </c:pt>
                <c:pt idx="8">
                  <c:v>2436</c:v>
                </c:pt>
                <c:pt idx="9">
                  <c:v>2436</c:v>
                </c:pt>
                <c:pt idx="10">
                  <c:v>2436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A7D-433A-94E9-1DE4439109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vs Actual States for 2 Services</a:t>
            </a:r>
            <a:endParaRPr lang="en-US">
              <a:effectLst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Duplicate States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MPI!$R$25:$R$35</c:f>
              <c:numCache>
                <c:formatCode>General</c:formatCode>
                <c:ptCount val="11"/>
                <c:pt idx="1">
                  <c:v>3035</c:v>
                </c:pt>
                <c:pt idx="2">
                  <c:v>10280</c:v>
                </c:pt>
                <c:pt idx="3">
                  <c:v>17394</c:v>
                </c:pt>
                <c:pt idx="4">
                  <c:v>25248</c:v>
                </c:pt>
                <c:pt idx="5">
                  <c:v>34138</c:v>
                </c:pt>
                <c:pt idx="6">
                  <c:v>39337</c:v>
                </c:pt>
                <c:pt idx="7">
                  <c:v>48529</c:v>
                </c:pt>
                <c:pt idx="8">
                  <c:v>56519</c:v>
                </c:pt>
                <c:pt idx="9">
                  <c:v>59791</c:v>
                </c:pt>
                <c:pt idx="10">
                  <c:v>66343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E67-40A1-9478-75112FCBFECB}"/>
            </c:ext>
          </c:extLst>
        </c:ser>
        <c:ser>
          <c:idx val="1"/>
          <c:order val="1"/>
          <c:tx>
            <c:v>Actual States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MPI!$Q$25:$Q$35</c:f>
              <c:numCache>
                <c:formatCode>General</c:formatCode>
                <c:ptCount val="11"/>
                <c:pt idx="0">
                  <c:v>3036</c:v>
                </c:pt>
                <c:pt idx="1">
                  <c:v>3036</c:v>
                </c:pt>
                <c:pt idx="2">
                  <c:v>3036</c:v>
                </c:pt>
                <c:pt idx="3">
                  <c:v>3036</c:v>
                </c:pt>
                <c:pt idx="4">
                  <c:v>3036</c:v>
                </c:pt>
                <c:pt idx="5">
                  <c:v>3036</c:v>
                </c:pt>
                <c:pt idx="6">
                  <c:v>3036</c:v>
                </c:pt>
                <c:pt idx="7">
                  <c:v>3036</c:v>
                </c:pt>
                <c:pt idx="8">
                  <c:v>3036</c:v>
                </c:pt>
                <c:pt idx="9">
                  <c:v>3036</c:v>
                </c:pt>
                <c:pt idx="10">
                  <c:v>3036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E67-40A1-9478-75112FCBF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vs Actual States for 3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Duplicate States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MPI!$T$25:$T$355</c:f>
              <c:strCache>
                <c:ptCount val="124"/>
                <c:pt idx="0">
                  <c:v>0.239</c:v>
                </c:pt>
                <c:pt idx="1">
                  <c:v>0.189</c:v>
                </c:pt>
                <c:pt idx="2">
                  <c:v>0.190</c:v>
                </c:pt>
                <c:pt idx="3">
                  <c:v>0.171</c:v>
                </c:pt>
                <c:pt idx="4">
                  <c:v>0.189</c:v>
                </c:pt>
                <c:pt idx="5">
                  <c:v>0.178</c:v>
                </c:pt>
                <c:pt idx="6">
                  <c:v>0.162</c:v>
                </c:pt>
                <c:pt idx="7">
                  <c:v>0.174</c:v>
                </c:pt>
                <c:pt idx="8">
                  <c:v>0.187</c:v>
                </c:pt>
                <c:pt idx="9">
                  <c:v>0.165</c:v>
                </c:pt>
                <c:pt idx="10">
                  <c:v>0.173</c:v>
                </c:pt>
                <c:pt idx="19">
                  <c:v>Tasking</c:v>
                </c:pt>
                <c:pt idx="20">
                  <c:v>0.231</c:v>
                </c:pt>
                <c:pt idx="21">
                  <c:v>0.184</c:v>
                </c:pt>
                <c:pt idx="22">
                  <c:v>0.146</c:v>
                </c:pt>
                <c:pt idx="23">
                  <c:v>0.183</c:v>
                </c:pt>
                <c:pt idx="24">
                  <c:v>0.163</c:v>
                </c:pt>
                <c:pt idx="25">
                  <c:v>0.142</c:v>
                </c:pt>
                <c:pt idx="26">
                  <c:v>0.157</c:v>
                </c:pt>
                <c:pt idx="27">
                  <c:v>0.139</c:v>
                </c:pt>
                <c:pt idx="28">
                  <c:v>0.145</c:v>
                </c:pt>
                <c:pt idx="29">
                  <c:v>0.135</c:v>
                </c:pt>
                <c:pt idx="30">
                  <c:v>0.169</c:v>
                </c:pt>
                <c:pt idx="38">
                  <c:v>Tasking</c:v>
                </c:pt>
                <c:pt idx="39">
                  <c:v>0.239</c:v>
                </c:pt>
                <c:pt idx="40">
                  <c:v>0.189</c:v>
                </c:pt>
                <c:pt idx="41">
                  <c:v>0.190</c:v>
                </c:pt>
                <c:pt idx="42">
                  <c:v>0.171</c:v>
                </c:pt>
                <c:pt idx="43">
                  <c:v>0.189</c:v>
                </c:pt>
                <c:pt idx="44">
                  <c:v>0.178</c:v>
                </c:pt>
                <c:pt idx="45">
                  <c:v>0.162</c:v>
                </c:pt>
                <c:pt idx="46">
                  <c:v>0.174</c:v>
                </c:pt>
                <c:pt idx="47">
                  <c:v>0.187</c:v>
                </c:pt>
                <c:pt idx="48">
                  <c:v>0.165</c:v>
                </c:pt>
                <c:pt idx="49">
                  <c:v>0.173</c:v>
                </c:pt>
                <c:pt idx="57">
                  <c:v>7</c:v>
                </c:pt>
                <c:pt idx="58">
                  <c:v>2672.84</c:v>
                </c:pt>
                <c:pt idx="59">
                  <c:v>2529.24</c:v>
                </c:pt>
                <c:pt idx="60">
                  <c:v>2717.41</c:v>
                </c:pt>
                <c:pt idx="61">
                  <c:v>2563.71</c:v>
                </c:pt>
                <c:pt idx="62">
                  <c:v>2404.83</c:v>
                </c:pt>
                <c:pt idx="63">
                  <c:v>3094.95</c:v>
                </c:pt>
                <c:pt idx="64">
                  <c:v>3517.16</c:v>
                </c:pt>
                <c:pt idx="65">
                  <c:v>5329.62</c:v>
                </c:pt>
                <c:pt idx="66">
                  <c:v>8264.50</c:v>
                </c:pt>
                <c:pt idx="67">
                  <c:v>28849.18</c:v>
                </c:pt>
                <c:pt idx="68">
                  <c:v>39141.52</c:v>
                </c:pt>
                <c:pt idx="69">
                  <c:v>49433.86</c:v>
                </c:pt>
                <c:pt idx="70">
                  <c:v>95659.96</c:v>
                </c:pt>
                <c:pt idx="71">
                  <c:v>189340.71</c:v>
                </c:pt>
                <c:pt idx="75">
                  <c:v>7</c:v>
                </c:pt>
                <c:pt idx="76">
                  <c:v>0.133</c:v>
                </c:pt>
                <c:pt idx="77">
                  <c:v>0.166</c:v>
                </c:pt>
                <c:pt idx="78">
                  <c:v>0.189</c:v>
                </c:pt>
                <c:pt idx="79">
                  <c:v>0.273</c:v>
                </c:pt>
                <c:pt idx="80">
                  <c:v>0.449</c:v>
                </c:pt>
                <c:pt idx="81">
                  <c:v>0.585</c:v>
                </c:pt>
                <c:pt idx="82">
                  <c:v>0.932</c:v>
                </c:pt>
                <c:pt idx="83">
                  <c:v>1.163</c:v>
                </c:pt>
                <c:pt idx="84">
                  <c:v>1.457</c:v>
                </c:pt>
                <c:pt idx="85">
                  <c:v>1.685</c:v>
                </c:pt>
                <c:pt idx="86">
                  <c:v>1.799</c:v>
                </c:pt>
                <c:pt idx="87">
                  <c:v>1.913</c:v>
                </c:pt>
                <c:pt idx="88">
                  <c:v>1.962</c:v>
                </c:pt>
                <c:pt idx="89">
                  <c:v>1.970</c:v>
                </c:pt>
                <c:pt idx="92">
                  <c:v>7</c:v>
                </c:pt>
                <c:pt idx="93">
                  <c:v>0.02</c:v>
                </c:pt>
                <c:pt idx="94">
                  <c:v>0.02</c:v>
                </c:pt>
                <c:pt idx="95">
                  <c:v>0.03</c:v>
                </c:pt>
                <c:pt idx="96">
                  <c:v>0.04</c:v>
                </c:pt>
                <c:pt idx="97">
                  <c:v>0.06</c:v>
                </c:pt>
                <c:pt idx="98">
                  <c:v>0.08</c:v>
                </c:pt>
                <c:pt idx="99">
                  <c:v>0.13</c:v>
                </c:pt>
                <c:pt idx="100">
                  <c:v>0.17</c:v>
                </c:pt>
                <c:pt idx="101">
                  <c:v>0.21</c:v>
                </c:pt>
                <c:pt idx="102">
                  <c:v>0.24</c:v>
                </c:pt>
                <c:pt idx="103">
                  <c:v>0.26</c:v>
                </c:pt>
                <c:pt idx="104">
                  <c:v>0.27</c:v>
                </c:pt>
                <c:pt idx="105">
                  <c:v>0.28</c:v>
                </c:pt>
                <c:pt idx="106">
                  <c:v>0.28</c:v>
                </c:pt>
                <c:pt idx="109">
                  <c:v>7</c:v>
                </c:pt>
                <c:pt idx="110">
                  <c:v>0.023</c:v>
                </c:pt>
                <c:pt idx="111">
                  <c:v>0.014</c:v>
                </c:pt>
                <c:pt idx="112">
                  <c:v>0.008</c:v>
                </c:pt>
                <c:pt idx="113">
                  <c:v>0.006</c:v>
                </c:pt>
                <c:pt idx="114">
                  <c:v>0.005</c:v>
                </c:pt>
                <c:pt idx="115">
                  <c:v>0.003</c:v>
                </c:pt>
                <c:pt idx="116">
                  <c:v>0.003</c:v>
                </c:pt>
                <c:pt idx="117">
                  <c:v>0.002</c:v>
                </c:pt>
                <c:pt idx="118">
                  <c:v>0.001</c:v>
                </c:pt>
                <c:pt idx="119">
                  <c:v>0.001</c:v>
                </c:pt>
                <c:pt idx="120">
                  <c:v>0.000</c:v>
                </c:pt>
                <c:pt idx="121">
                  <c:v>0.000</c:v>
                </c:pt>
                <c:pt idx="122">
                  <c:v>0.000</c:v>
                </c:pt>
                <c:pt idx="123">
                  <c:v>0.000</c:v>
                </c:pt>
              </c:strCache>
            </c:strRef>
          </c:xVal>
          <c:yVal>
            <c:numRef>
              <c:f>MPI!$AC$25:$AC$35</c:f>
              <c:numCache>
                <c:formatCode>General</c:formatCode>
                <c:ptCount val="11"/>
                <c:pt idx="1">
                  <c:v>4703</c:v>
                </c:pt>
                <c:pt idx="2">
                  <c:v>15634</c:v>
                </c:pt>
                <c:pt idx="3">
                  <c:v>25851</c:v>
                </c:pt>
                <c:pt idx="4">
                  <c:v>39782</c:v>
                </c:pt>
                <c:pt idx="5">
                  <c:v>45576</c:v>
                </c:pt>
                <c:pt idx="6">
                  <c:v>56615</c:v>
                </c:pt>
                <c:pt idx="7">
                  <c:v>65660</c:v>
                </c:pt>
                <c:pt idx="8">
                  <c:v>73994</c:v>
                </c:pt>
                <c:pt idx="9">
                  <c:v>81014</c:v>
                </c:pt>
                <c:pt idx="10">
                  <c:v>89367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142-454E-A2B4-D817520E1244}"/>
            </c:ext>
          </c:extLst>
        </c:ser>
        <c:ser>
          <c:idx val="1"/>
          <c:order val="1"/>
          <c:tx>
            <c:v>Actual States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MPI!$AB$25:$AB$35</c:f>
              <c:numCache>
                <c:formatCode>General</c:formatCode>
                <c:ptCount val="11"/>
                <c:pt idx="0">
                  <c:v>4704</c:v>
                </c:pt>
                <c:pt idx="1">
                  <c:v>4704</c:v>
                </c:pt>
                <c:pt idx="2">
                  <c:v>4704</c:v>
                </c:pt>
                <c:pt idx="3">
                  <c:v>4704</c:v>
                </c:pt>
                <c:pt idx="4">
                  <c:v>4704</c:v>
                </c:pt>
                <c:pt idx="5">
                  <c:v>4704</c:v>
                </c:pt>
                <c:pt idx="6">
                  <c:v>4704</c:v>
                </c:pt>
                <c:pt idx="7">
                  <c:v>4704</c:v>
                </c:pt>
                <c:pt idx="8">
                  <c:v>4704</c:v>
                </c:pt>
                <c:pt idx="9">
                  <c:v>4704</c:v>
                </c:pt>
                <c:pt idx="10">
                  <c:v>4704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142-454E-A2B4-D817520E12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vs Actual States for 4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Duplicate States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MPI!$AN$25:$AN$35</c:f>
              <c:numCache>
                <c:formatCode>General</c:formatCode>
                <c:ptCount val="11"/>
                <c:pt idx="1">
                  <c:v>6049</c:v>
                </c:pt>
                <c:pt idx="2">
                  <c:v>19734</c:v>
                </c:pt>
                <c:pt idx="3">
                  <c:v>33188</c:v>
                </c:pt>
                <c:pt idx="4">
                  <c:v>50120</c:v>
                </c:pt>
                <c:pt idx="5">
                  <c:v>60289</c:v>
                </c:pt>
                <c:pt idx="6">
                  <c:v>75144</c:v>
                </c:pt>
                <c:pt idx="7">
                  <c:v>88377</c:v>
                </c:pt>
                <c:pt idx="8">
                  <c:v>102283</c:v>
                </c:pt>
                <c:pt idx="9">
                  <c:v>108177</c:v>
                </c:pt>
                <c:pt idx="10">
                  <c:v>127326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1E7-4FE7-9C85-402F99FD2890}"/>
            </c:ext>
          </c:extLst>
        </c:ser>
        <c:ser>
          <c:idx val="1"/>
          <c:order val="1"/>
          <c:tx>
            <c:v>Actual States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MPI!$AM$25:$AM$35</c:f>
              <c:numCache>
                <c:formatCode>General</c:formatCode>
                <c:ptCount val="11"/>
                <c:pt idx="0">
                  <c:v>6050</c:v>
                </c:pt>
                <c:pt idx="1">
                  <c:v>6050</c:v>
                </c:pt>
                <c:pt idx="2">
                  <c:v>6050</c:v>
                </c:pt>
                <c:pt idx="3">
                  <c:v>6050</c:v>
                </c:pt>
                <c:pt idx="4">
                  <c:v>6050</c:v>
                </c:pt>
                <c:pt idx="5">
                  <c:v>6050</c:v>
                </c:pt>
                <c:pt idx="6">
                  <c:v>6050</c:v>
                </c:pt>
                <c:pt idx="7">
                  <c:v>6050</c:v>
                </c:pt>
                <c:pt idx="8">
                  <c:v>6050</c:v>
                </c:pt>
                <c:pt idx="9">
                  <c:v>6050</c:v>
                </c:pt>
                <c:pt idx="10">
                  <c:v>6050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1E7-4FE7-9C85-402F99FD28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1 Service with DHT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MPI!$B$45:$B$55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MPI!$C$45:$C$55</c:f>
              <c:numCache>
                <c:formatCode>General</c:formatCode>
                <c:ptCount val="11"/>
                <c:pt idx="0">
                  <c:v>480.03</c:v>
                </c:pt>
                <c:pt idx="1">
                  <c:v>480.03</c:v>
                </c:pt>
                <c:pt idx="2">
                  <c:v>480.03</c:v>
                </c:pt>
                <c:pt idx="3">
                  <c:v>480.03</c:v>
                </c:pt>
                <c:pt idx="4">
                  <c:v>480.03</c:v>
                </c:pt>
                <c:pt idx="5">
                  <c:v>480.03</c:v>
                </c:pt>
                <c:pt idx="6">
                  <c:v>480.03</c:v>
                </c:pt>
                <c:pt idx="7">
                  <c:v>480.03</c:v>
                </c:pt>
                <c:pt idx="8">
                  <c:v>480.03</c:v>
                </c:pt>
                <c:pt idx="9">
                  <c:v>480.03</c:v>
                </c:pt>
                <c:pt idx="10">
                  <c:v>480.03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31C-4D62-AAC0-E0498A407741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MPI!$B$45:$B$55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MPI!$D$45:$D$55</c:f>
              <c:numCache>
                <c:formatCode>General</c:formatCode>
                <c:ptCount val="11"/>
                <c:pt idx="0">
                  <c:v>5351.9949999999999</c:v>
                </c:pt>
                <c:pt idx="1">
                  <c:v>5429.31</c:v>
                </c:pt>
                <c:pt idx="2">
                  <c:v>5264.8580000000002</c:v>
                </c:pt>
                <c:pt idx="3">
                  <c:v>5263.1480000000001</c:v>
                </c:pt>
                <c:pt idx="4">
                  <c:v>4954.0259999999998</c:v>
                </c:pt>
                <c:pt idx="5">
                  <c:v>3759.7310000000002</c:v>
                </c:pt>
                <c:pt idx="6">
                  <c:v>4479.7209999999995</c:v>
                </c:pt>
                <c:pt idx="7">
                  <c:v>3579.7829999999999</c:v>
                </c:pt>
                <c:pt idx="8">
                  <c:v>4311.9579999999996</c:v>
                </c:pt>
                <c:pt idx="9">
                  <c:v>4342.0429999999997</c:v>
                </c:pt>
                <c:pt idx="10">
                  <c:v>4397.9970000000003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31C-4D62-AAC0-E0498A407741}"/>
            </c:ext>
          </c:extLst>
        </c:ser>
        <c:ser>
          <c:idx val="2"/>
          <c:order val="2"/>
          <c:tx>
            <c:v>Tasking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MPI!$B$45:$B$55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MPI!$E$45:$E$55</c:f>
              <c:numCache>
                <c:formatCode>General</c:formatCode>
                <c:ptCount val="11"/>
                <c:pt idx="0">
                  <c:v>2138.2429999999999</c:v>
                </c:pt>
                <c:pt idx="1">
                  <c:v>3300.1019999999999</c:v>
                </c:pt>
                <c:pt idx="2">
                  <c:v>3252.8760000000002</c:v>
                </c:pt>
                <c:pt idx="3">
                  <c:v>3266.4569999999999</c:v>
                </c:pt>
                <c:pt idx="4">
                  <c:v>2904.4450000000002</c:v>
                </c:pt>
                <c:pt idx="5">
                  <c:v>3268.2939999999999</c:v>
                </c:pt>
                <c:pt idx="6">
                  <c:v>2623.7759999999998</c:v>
                </c:pt>
                <c:pt idx="7">
                  <c:v>2877.9160000000002</c:v>
                </c:pt>
                <c:pt idx="8">
                  <c:v>3340.52</c:v>
                </c:pt>
                <c:pt idx="9">
                  <c:v>3479.18</c:v>
                </c:pt>
                <c:pt idx="10">
                  <c:v>3429.71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31C-4D62-AAC0-E0498A407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5275663"/>
        <c:axId val="1865273999"/>
      </c:scatterChart>
      <c:valAx>
        <c:axId val="18652756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5273999"/>
        <c:crosses val="autoZero"/>
        <c:crossBetween val="midCat"/>
      </c:valAx>
      <c:valAx>
        <c:axId val="1865273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527566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3 Services with DHT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1058608633330427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MPI!$X$45:$X$55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MPI!$Y$45:$Y$55</c:f>
              <c:numCache>
                <c:formatCode>General</c:formatCode>
                <c:ptCount val="11"/>
                <c:pt idx="0">
                  <c:v>2113.884</c:v>
                </c:pt>
                <c:pt idx="1">
                  <c:v>2113.884</c:v>
                </c:pt>
                <c:pt idx="2">
                  <c:v>2113.884</c:v>
                </c:pt>
                <c:pt idx="3">
                  <c:v>2113.884</c:v>
                </c:pt>
                <c:pt idx="4">
                  <c:v>2113.884</c:v>
                </c:pt>
                <c:pt idx="5">
                  <c:v>2113.884</c:v>
                </c:pt>
                <c:pt idx="6">
                  <c:v>2113.884</c:v>
                </c:pt>
                <c:pt idx="7">
                  <c:v>2113.884</c:v>
                </c:pt>
                <c:pt idx="8">
                  <c:v>2113.884</c:v>
                </c:pt>
                <c:pt idx="9">
                  <c:v>2113.884</c:v>
                </c:pt>
                <c:pt idx="10">
                  <c:v>2113.884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B24-480B-A21A-D6B301968DB0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MPI!$X$45:$X$55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MPI!$Z$45:$Z$55</c:f>
              <c:numCache>
                <c:formatCode>General</c:formatCode>
                <c:ptCount val="11"/>
                <c:pt idx="0">
                  <c:v>69216.171000000002</c:v>
                </c:pt>
                <c:pt idx="1">
                  <c:v>71611.856</c:v>
                </c:pt>
                <c:pt idx="2">
                  <c:v>62344.453000000001</c:v>
                </c:pt>
                <c:pt idx="3">
                  <c:v>49740.760999999999</c:v>
                </c:pt>
                <c:pt idx="4">
                  <c:v>38574.648999999998</c:v>
                </c:pt>
                <c:pt idx="5">
                  <c:v>40263.42</c:v>
                </c:pt>
                <c:pt idx="6">
                  <c:v>45199.940999999999</c:v>
                </c:pt>
                <c:pt idx="7">
                  <c:v>36266.593000000001</c:v>
                </c:pt>
                <c:pt idx="8">
                  <c:v>44020.552000000003</c:v>
                </c:pt>
                <c:pt idx="9">
                  <c:v>47266.491999999998</c:v>
                </c:pt>
                <c:pt idx="10">
                  <c:v>34280.949000000001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B24-480B-A21A-D6B301968DB0}"/>
            </c:ext>
          </c:extLst>
        </c:ser>
        <c:ser>
          <c:idx val="2"/>
          <c:order val="2"/>
          <c:tx>
            <c:v>Tasking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MPI!$X$45:$X$55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MPI!$AA$45:$AA$55</c:f>
              <c:numCache>
                <c:formatCode>General</c:formatCode>
                <c:ptCount val="11"/>
                <c:pt idx="0">
                  <c:v>9406.6610000000001</c:v>
                </c:pt>
                <c:pt idx="1">
                  <c:v>12093.352999999999</c:v>
                </c:pt>
                <c:pt idx="2">
                  <c:v>13088.253000000001</c:v>
                </c:pt>
                <c:pt idx="3">
                  <c:v>13337.815000000001</c:v>
                </c:pt>
                <c:pt idx="4">
                  <c:v>13430.905000000001</c:v>
                </c:pt>
                <c:pt idx="5">
                  <c:v>14625.79</c:v>
                </c:pt>
                <c:pt idx="6">
                  <c:v>11548.906000000001</c:v>
                </c:pt>
                <c:pt idx="7">
                  <c:v>12580.775</c:v>
                </c:pt>
                <c:pt idx="8">
                  <c:v>14777.423000000001</c:v>
                </c:pt>
                <c:pt idx="9">
                  <c:v>15892.126</c:v>
                </c:pt>
                <c:pt idx="10">
                  <c:v>13152.53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B24-480B-A21A-D6B301968D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8476015"/>
        <c:axId val="1765446911"/>
      </c:scatterChart>
      <c:valAx>
        <c:axId val="17084760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5446911"/>
        <c:crosses val="autoZero"/>
        <c:crossBetween val="midCat"/>
      </c:valAx>
      <c:valAx>
        <c:axId val="1765446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847601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4 Services with DHT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MPI!$AI$45:$AI$55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MPI!$AJ$45:$AJ$55</c:f>
              <c:numCache>
                <c:formatCode>General</c:formatCode>
                <c:ptCount val="11"/>
                <c:pt idx="0">
                  <c:v>3264.663</c:v>
                </c:pt>
                <c:pt idx="1">
                  <c:v>3264.663</c:v>
                </c:pt>
                <c:pt idx="2">
                  <c:v>3264.663</c:v>
                </c:pt>
                <c:pt idx="3">
                  <c:v>3264.663</c:v>
                </c:pt>
                <c:pt idx="4">
                  <c:v>3264.663</c:v>
                </c:pt>
                <c:pt idx="5">
                  <c:v>3264.663</c:v>
                </c:pt>
                <c:pt idx="6">
                  <c:v>3264.663</c:v>
                </c:pt>
                <c:pt idx="7">
                  <c:v>3264.663</c:v>
                </c:pt>
                <c:pt idx="8">
                  <c:v>3264.663</c:v>
                </c:pt>
                <c:pt idx="9">
                  <c:v>3264.663</c:v>
                </c:pt>
                <c:pt idx="10">
                  <c:v>3264.663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CE-43B2-83F0-1ACFD38CFF0D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MPI!$AI$45:$AI$55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MPI!$AK$45:$AK$55</c:f>
              <c:numCache>
                <c:formatCode>General</c:formatCode>
                <c:ptCount val="11"/>
                <c:pt idx="0">
                  <c:v>166666.88200000001</c:v>
                </c:pt>
                <c:pt idx="1">
                  <c:v>167890.829</c:v>
                </c:pt>
                <c:pt idx="2">
                  <c:v>148154.29</c:v>
                </c:pt>
                <c:pt idx="3">
                  <c:v>130683.92</c:v>
                </c:pt>
                <c:pt idx="4">
                  <c:v>79092.873000000007</c:v>
                </c:pt>
                <c:pt idx="5">
                  <c:v>123279.88800000001</c:v>
                </c:pt>
                <c:pt idx="6">
                  <c:v>87478.361000000004</c:v>
                </c:pt>
                <c:pt idx="7">
                  <c:v>94125.305999999997</c:v>
                </c:pt>
                <c:pt idx="8">
                  <c:v>63794.635999999999</c:v>
                </c:pt>
                <c:pt idx="9">
                  <c:v>66302.663</c:v>
                </c:pt>
                <c:pt idx="10">
                  <c:v>70999.400999999998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7CE-43B2-83F0-1ACFD38CFF0D}"/>
            </c:ext>
          </c:extLst>
        </c:ser>
        <c:ser>
          <c:idx val="2"/>
          <c:order val="2"/>
          <c:tx>
            <c:v>Tasking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MPI!$AI$45:$AI$55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MPI!$AL$45:$AL$55</c:f>
              <c:numCache>
                <c:formatCode>General</c:formatCode>
                <c:ptCount val="11"/>
                <c:pt idx="0">
                  <c:v>14358.64</c:v>
                </c:pt>
                <c:pt idx="1">
                  <c:v>18460.269</c:v>
                </c:pt>
                <c:pt idx="2">
                  <c:v>18592.751</c:v>
                </c:pt>
                <c:pt idx="3">
                  <c:v>19671.386999999999</c:v>
                </c:pt>
                <c:pt idx="4">
                  <c:v>19095.439999999999</c:v>
                </c:pt>
                <c:pt idx="5">
                  <c:v>19680.317999999999</c:v>
                </c:pt>
                <c:pt idx="6">
                  <c:v>17819.043000000001</c:v>
                </c:pt>
                <c:pt idx="7">
                  <c:v>21040.216</c:v>
                </c:pt>
                <c:pt idx="8">
                  <c:v>19294.387999999999</c:v>
                </c:pt>
                <c:pt idx="9">
                  <c:v>23758.913</c:v>
                </c:pt>
                <c:pt idx="10">
                  <c:v>19195.3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7CE-43B2-83F0-1ACFD38CF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5260671"/>
        <c:axId val="1785261919"/>
      </c:scatterChart>
      <c:valAx>
        <c:axId val="17852606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261919"/>
        <c:crosses val="autoZero"/>
        <c:crossBetween val="midCat"/>
      </c:valAx>
      <c:valAx>
        <c:axId val="1785261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526067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Serial vs. Tasking vs. Subgraphing Runtime for 2 Services with DHT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MPI!$M$45:$M$55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MPI!$N$45:$N$55</c:f>
              <c:numCache>
                <c:formatCode>General</c:formatCode>
                <c:ptCount val="11"/>
                <c:pt idx="0">
                  <c:v>946.97</c:v>
                </c:pt>
                <c:pt idx="1">
                  <c:v>946.97</c:v>
                </c:pt>
                <c:pt idx="2">
                  <c:v>946.97</c:v>
                </c:pt>
                <c:pt idx="3">
                  <c:v>946.97</c:v>
                </c:pt>
                <c:pt idx="4">
                  <c:v>946.97</c:v>
                </c:pt>
                <c:pt idx="5">
                  <c:v>946.97</c:v>
                </c:pt>
                <c:pt idx="6">
                  <c:v>946.97</c:v>
                </c:pt>
                <c:pt idx="7">
                  <c:v>946.97</c:v>
                </c:pt>
                <c:pt idx="8">
                  <c:v>946.97</c:v>
                </c:pt>
                <c:pt idx="9">
                  <c:v>946.97</c:v>
                </c:pt>
                <c:pt idx="10">
                  <c:v>946.97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1C-4A2F-8E53-D9DC36187424}"/>
            </c:ext>
          </c:extLst>
        </c:ser>
        <c:ser>
          <c:idx val="1"/>
          <c:order val="1"/>
          <c:tx>
            <c:v>Subgraphing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MPI!$M$45:$M$55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MPI!$O$45:$O$55</c:f>
              <c:numCache>
                <c:formatCode>General</c:formatCode>
                <c:ptCount val="11"/>
                <c:pt idx="0">
                  <c:v>16270.001</c:v>
                </c:pt>
                <c:pt idx="1">
                  <c:v>17326.895</c:v>
                </c:pt>
                <c:pt idx="2">
                  <c:v>15724.334999999999</c:v>
                </c:pt>
                <c:pt idx="3">
                  <c:v>12032.311</c:v>
                </c:pt>
                <c:pt idx="4">
                  <c:v>15327.514999999999</c:v>
                </c:pt>
                <c:pt idx="5">
                  <c:v>12844.541999999999</c:v>
                </c:pt>
                <c:pt idx="6">
                  <c:v>8217.4930000000004</c:v>
                </c:pt>
                <c:pt idx="7">
                  <c:v>11691.599</c:v>
                </c:pt>
                <c:pt idx="8">
                  <c:v>7702.6379999999999</c:v>
                </c:pt>
                <c:pt idx="9">
                  <c:v>11543.227999999999</c:v>
                </c:pt>
                <c:pt idx="10">
                  <c:v>11494.057000000001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61C-4A2F-8E53-D9DC36187424}"/>
            </c:ext>
          </c:extLst>
        </c:ser>
        <c:ser>
          <c:idx val="2"/>
          <c:order val="2"/>
          <c:tx>
            <c:v>Tasking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MPI!$M$45:$M$55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MPI!$P$45:$P$55</c:f>
              <c:numCache>
                <c:formatCode>General</c:formatCode>
                <c:ptCount val="11"/>
                <c:pt idx="0">
                  <c:v>4092.2379999999998</c:v>
                </c:pt>
                <c:pt idx="1">
                  <c:v>5158.3040000000001</c:v>
                </c:pt>
                <c:pt idx="2">
                  <c:v>6475.3649999999998</c:v>
                </c:pt>
                <c:pt idx="3">
                  <c:v>5180.2709999999997</c:v>
                </c:pt>
                <c:pt idx="4">
                  <c:v>5797.3209999999999</c:v>
                </c:pt>
                <c:pt idx="5">
                  <c:v>6680.9470000000001</c:v>
                </c:pt>
                <c:pt idx="6">
                  <c:v>6046.1779999999999</c:v>
                </c:pt>
                <c:pt idx="7">
                  <c:v>6792.0420000000004</c:v>
                </c:pt>
                <c:pt idx="8">
                  <c:v>6517.5129999999999</c:v>
                </c:pt>
                <c:pt idx="9">
                  <c:v>7013.3860000000004</c:v>
                </c:pt>
                <c:pt idx="10">
                  <c:v>5610.1679999999997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61C-4A2F-8E53-D9DC361874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9448207"/>
        <c:axId val="1839449455"/>
      </c:scatterChart>
      <c:valAx>
        <c:axId val="18394482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9449455"/>
        <c:crosses val="autoZero"/>
        <c:crossBetween val="midCat"/>
      </c:valAx>
      <c:valAx>
        <c:axId val="18394494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94482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with DHT vs without DHT for 1 Service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MPI!$G$45:$G$55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9</c:v>
                </c:pt>
                <c:pt idx="3">
                  <c:v>11</c:v>
                </c:pt>
                <c:pt idx="4">
                  <c:v>47</c:v>
                </c:pt>
                <c:pt idx="5">
                  <c:v>38</c:v>
                </c:pt>
                <c:pt idx="6">
                  <c:v>123</c:v>
                </c:pt>
                <c:pt idx="7">
                  <c:v>161</c:v>
                </c:pt>
                <c:pt idx="8">
                  <c:v>234</c:v>
                </c:pt>
                <c:pt idx="9">
                  <c:v>185</c:v>
                </c:pt>
                <c:pt idx="10">
                  <c:v>228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C6B-4DBB-8A7A-75EE73639F2F}"/>
            </c:ext>
          </c:extLst>
        </c:ser>
        <c:ser>
          <c:idx val="1"/>
          <c:order val="1"/>
          <c:tx>
            <c:v>No DHT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MPI!$G$6:$G$16</c:f>
              <c:numCache>
                <c:formatCode>General</c:formatCode>
                <c:ptCount val="11"/>
                <c:pt idx="0">
                  <c:v>4</c:v>
                </c:pt>
                <c:pt idx="1">
                  <c:v>393</c:v>
                </c:pt>
                <c:pt idx="2">
                  <c:v>1201</c:v>
                </c:pt>
                <c:pt idx="3">
                  <c:v>1924</c:v>
                </c:pt>
                <c:pt idx="4">
                  <c:v>2959</c:v>
                </c:pt>
                <c:pt idx="5">
                  <c:v>3788</c:v>
                </c:pt>
                <c:pt idx="6">
                  <c:v>4164</c:v>
                </c:pt>
                <c:pt idx="7">
                  <c:v>6178</c:v>
                </c:pt>
                <c:pt idx="8">
                  <c:v>6406</c:v>
                </c:pt>
                <c:pt idx="9">
                  <c:v>6569</c:v>
                </c:pt>
                <c:pt idx="10">
                  <c:v>6559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C6B-4DBB-8A7A-75EE73639F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with DHT vs without DHT for 2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MPI!$R$45:$R$55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17</c:v>
                </c:pt>
                <c:pt idx="3">
                  <c:v>0</c:v>
                </c:pt>
                <c:pt idx="4">
                  <c:v>50</c:v>
                </c:pt>
                <c:pt idx="5">
                  <c:v>340</c:v>
                </c:pt>
                <c:pt idx="6">
                  <c:v>552</c:v>
                </c:pt>
                <c:pt idx="7">
                  <c:v>296</c:v>
                </c:pt>
                <c:pt idx="8">
                  <c:v>270</c:v>
                </c:pt>
                <c:pt idx="9">
                  <c:v>510</c:v>
                </c:pt>
                <c:pt idx="1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650-426E-B7EF-A3488B48E876}"/>
            </c:ext>
          </c:extLst>
        </c:ser>
        <c:ser>
          <c:idx val="1"/>
          <c:order val="1"/>
          <c:tx>
            <c:v>No DHT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MPI!$R$6:$R$16</c:f>
              <c:numCache>
                <c:formatCode>General</c:formatCode>
                <c:ptCount val="11"/>
                <c:pt idx="0">
                  <c:v>4</c:v>
                </c:pt>
                <c:pt idx="1">
                  <c:v>729</c:v>
                </c:pt>
                <c:pt idx="2">
                  <c:v>2461</c:v>
                </c:pt>
                <c:pt idx="3">
                  <c:v>4136</c:v>
                </c:pt>
                <c:pt idx="4">
                  <c:v>6303</c:v>
                </c:pt>
                <c:pt idx="5">
                  <c:v>8054</c:v>
                </c:pt>
                <c:pt idx="6">
                  <c:v>9580</c:v>
                </c:pt>
                <c:pt idx="7">
                  <c:v>10957</c:v>
                </c:pt>
                <c:pt idx="8">
                  <c:v>12838</c:v>
                </c:pt>
                <c:pt idx="9">
                  <c:v>14079</c:v>
                </c:pt>
                <c:pt idx="10">
                  <c:v>12781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650-426E-B7EF-A3488B48E8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with DHT vs without DHT for 3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MPI!$AC$45:$AC$55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277</c:v>
                </c:pt>
                <c:pt idx="3">
                  <c:v>1161</c:v>
                </c:pt>
                <c:pt idx="4">
                  <c:v>1767</c:v>
                </c:pt>
                <c:pt idx="5">
                  <c:v>1719</c:v>
                </c:pt>
                <c:pt idx="6">
                  <c:v>1320</c:v>
                </c:pt>
                <c:pt idx="7">
                  <c:v>2655</c:v>
                </c:pt>
                <c:pt idx="8">
                  <c:v>1681</c:v>
                </c:pt>
                <c:pt idx="9">
                  <c:v>2065</c:v>
                </c:pt>
                <c:pt idx="10">
                  <c:v>2355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13-4918-87C8-3E53084E1043}"/>
            </c:ext>
          </c:extLst>
        </c:ser>
        <c:ser>
          <c:idx val="1"/>
          <c:order val="1"/>
          <c:tx>
            <c:v>No DHT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MPI!$AC$6:$AC$16</c:f>
              <c:numCache>
                <c:formatCode>General</c:formatCode>
                <c:ptCount val="11"/>
                <c:pt idx="0">
                  <c:v>12</c:v>
                </c:pt>
                <c:pt idx="1">
                  <c:v>1583</c:v>
                </c:pt>
                <c:pt idx="2">
                  <c:v>4964</c:v>
                </c:pt>
                <c:pt idx="3">
                  <c:v>10030</c:v>
                </c:pt>
                <c:pt idx="4">
                  <c:v>13769</c:v>
                </c:pt>
                <c:pt idx="5">
                  <c:v>17438</c:v>
                </c:pt>
                <c:pt idx="6">
                  <c:v>21972</c:v>
                </c:pt>
                <c:pt idx="7">
                  <c:v>26978</c:v>
                </c:pt>
                <c:pt idx="8">
                  <c:v>30367</c:v>
                </c:pt>
                <c:pt idx="9">
                  <c:v>32135</c:v>
                </c:pt>
                <c:pt idx="10">
                  <c:v>38217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C13-4918-87C8-3E53084E10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Duplicate States with DHT vs without DHT for 4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MPI!$AN$45:$AN$55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513</c:v>
                </c:pt>
                <c:pt idx="3">
                  <c:v>969</c:v>
                </c:pt>
                <c:pt idx="4">
                  <c:v>3430</c:v>
                </c:pt>
                <c:pt idx="5">
                  <c:v>1532</c:v>
                </c:pt>
                <c:pt idx="6">
                  <c:v>2225</c:v>
                </c:pt>
                <c:pt idx="7">
                  <c:v>3336</c:v>
                </c:pt>
                <c:pt idx="8">
                  <c:v>4129</c:v>
                </c:pt>
                <c:pt idx="9">
                  <c:v>5315</c:v>
                </c:pt>
                <c:pt idx="10">
                  <c:v>2800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F3F-4BAB-AB7F-074EC2DA6F9C}"/>
            </c:ext>
          </c:extLst>
        </c:ser>
        <c:ser>
          <c:idx val="1"/>
          <c:order val="1"/>
          <c:tx>
            <c:v>No DHT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MPI!$AN$6:$AN$16</c:f>
              <c:numCache>
                <c:formatCode>General</c:formatCode>
                <c:ptCount val="11"/>
                <c:pt idx="0">
                  <c:v>17</c:v>
                </c:pt>
                <c:pt idx="1">
                  <c:v>2310</c:v>
                </c:pt>
                <c:pt idx="2">
                  <c:v>8552</c:v>
                </c:pt>
                <c:pt idx="3">
                  <c:v>14473</c:v>
                </c:pt>
                <c:pt idx="4">
                  <c:v>20120</c:v>
                </c:pt>
                <c:pt idx="5">
                  <c:v>25931</c:v>
                </c:pt>
                <c:pt idx="6">
                  <c:v>32857</c:v>
                </c:pt>
                <c:pt idx="7">
                  <c:v>38482</c:v>
                </c:pt>
                <c:pt idx="8">
                  <c:v>43145</c:v>
                </c:pt>
                <c:pt idx="9">
                  <c:v>50171</c:v>
                </c:pt>
                <c:pt idx="10">
                  <c:v>56804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F3F-4BAB-AB7F-074EC2DA6F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Runtime for MPI Subgraphing with DHT vs without DHT for 1 Service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MPI!$D$45:$D$55</c:f>
              <c:numCache>
                <c:formatCode>General</c:formatCode>
                <c:ptCount val="11"/>
                <c:pt idx="0">
                  <c:v>5351.9949999999999</c:v>
                </c:pt>
                <c:pt idx="1">
                  <c:v>5429.31</c:v>
                </c:pt>
                <c:pt idx="2">
                  <c:v>5264.8580000000002</c:v>
                </c:pt>
                <c:pt idx="3">
                  <c:v>5263.1480000000001</c:v>
                </c:pt>
                <c:pt idx="4">
                  <c:v>4954.0259999999998</c:v>
                </c:pt>
                <c:pt idx="5">
                  <c:v>3759.7310000000002</c:v>
                </c:pt>
                <c:pt idx="6">
                  <c:v>4479.7209999999995</c:v>
                </c:pt>
                <c:pt idx="7">
                  <c:v>3579.7829999999999</c:v>
                </c:pt>
                <c:pt idx="8">
                  <c:v>4311.9579999999996</c:v>
                </c:pt>
                <c:pt idx="9">
                  <c:v>4342.0429999999997</c:v>
                </c:pt>
                <c:pt idx="10">
                  <c:v>4397.9970000000003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09-4474-BE7F-F639C8754EA6}"/>
            </c:ext>
          </c:extLst>
        </c:ser>
        <c:ser>
          <c:idx val="1"/>
          <c:order val="1"/>
          <c:tx>
            <c:v>No DHT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MPI!$D$6:$D$16</c:f>
              <c:numCache>
                <c:formatCode>General</c:formatCode>
                <c:ptCount val="11"/>
                <c:pt idx="0">
                  <c:v>836.77099999999996</c:v>
                </c:pt>
                <c:pt idx="1">
                  <c:v>937.27300000000002</c:v>
                </c:pt>
                <c:pt idx="2">
                  <c:v>1575.617</c:v>
                </c:pt>
                <c:pt idx="3">
                  <c:v>1473.425</c:v>
                </c:pt>
                <c:pt idx="4">
                  <c:v>1771.0070000000001</c:v>
                </c:pt>
                <c:pt idx="5">
                  <c:v>1961.202</c:v>
                </c:pt>
                <c:pt idx="6">
                  <c:v>1945.3979999999999</c:v>
                </c:pt>
                <c:pt idx="7">
                  <c:v>2336.6019999999999</c:v>
                </c:pt>
                <c:pt idx="8">
                  <c:v>2478.16</c:v>
                </c:pt>
                <c:pt idx="9">
                  <c:v>2166.384</c:v>
                </c:pt>
                <c:pt idx="10">
                  <c:v>2307.7950000000001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C09-4474-BE7F-F639C8754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Runtime for MPI Subgraphing with DHT vs without DHT for 2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MPI!$O$45:$O$55</c:f>
              <c:numCache>
                <c:formatCode>General</c:formatCode>
                <c:ptCount val="11"/>
                <c:pt idx="0">
                  <c:v>16270.001</c:v>
                </c:pt>
                <c:pt idx="1">
                  <c:v>17326.895</c:v>
                </c:pt>
                <c:pt idx="2">
                  <c:v>15724.334999999999</c:v>
                </c:pt>
                <c:pt idx="3">
                  <c:v>12032.311</c:v>
                </c:pt>
                <c:pt idx="4">
                  <c:v>15327.514999999999</c:v>
                </c:pt>
                <c:pt idx="5">
                  <c:v>12844.541999999999</c:v>
                </c:pt>
                <c:pt idx="6">
                  <c:v>8217.4930000000004</c:v>
                </c:pt>
                <c:pt idx="7">
                  <c:v>11691.599</c:v>
                </c:pt>
                <c:pt idx="8">
                  <c:v>7702.6379999999999</c:v>
                </c:pt>
                <c:pt idx="9">
                  <c:v>11543.227999999999</c:v>
                </c:pt>
                <c:pt idx="10">
                  <c:v>11494.057000000001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5F4-48AE-ACA8-0BCB5003C5A6}"/>
            </c:ext>
          </c:extLst>
        </c:ser>
        <c:ser>
          <c:idx val="1"/>
          <c:order val="1"/>
          <c:tx>
            <c:v>No DHT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MPI!$O$6:$O$16</c:f>
              <c:numCache>
                <c:formatCode>General</c:formatCode>
                <c:ptCount val="11"/>
                <c:pt idx="0">
                  <c:v>1612.2639999999999</c:v>
                </c:pt>
                <c:pt idx="1">
                  <c:v>2126.4960000000001</c:v>
                </c:pt>
                <c:pt idx="2">
                  <c:v>2794.9169999999999</c:v>
                </c:pt>
                <c:pt idx="3">
                  <c:v>3109.5619999999999</c:v>
                </c:pt>
                <c:pt idx="4">
                  <c:v>3770.942</c:v>
                </c:pt>
                <c:pt idx="5">
                  <c:v>3415.4029999999998</c:v>
                </c:pt>
                <c:pt idx="6">
                  <c:v>4152.6949999999997</c:v>
                </c:pt>
                <c:pt idx="7">
                  <c:v>3631.6819999999998</c:v>
                </c:pt>
                <c:pt idx="8">
                  <c:v>4113.1660000000002</c:v>
                </c:pt>
                <c:pt idx="9">
                  <c:v>4584.3609999999999</c:v>
                </c:pt>
                <c:pt idx="10">
                  <c:v>4441.9979999999996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5F4-48AE-ACA8-0BCB5003C5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Runtime for MPI Subgraphing with DHT vs without DHT for 3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MPI!$Z$45:$Z$55</c:f>
              <c:numCache>
                <c:formatCode>General</c:formatCode>
                <c:ptCount val="11"/>
                <c:pt idx="0">
                  <c:v>69216.171000000002</c:v>
                </c:pt>
                <c:pt idx="1">
                  <c:v>71611.856</c:v>
                </c:pt>
                <c:pt idx="2">
                  <c:v>62344.453000000001</c:v>
                </c:pt>
                <c:pt idx="3">
                  <c:v>49740.760999999999</c:v>
                </c:pt>
                <c:pt idx="4">
                  <c:v>38574.648999999998</c:v>
                </c:pt>
                <c:pt idx="5">
                  <c:v>40263.42</c:v>
                </c:pt>
                <c:pt idx="6">
                  <c:v>45199.940999999999</c:v>
                </c:pt>
                <c:pt idx="7">
                  <c:v>36266.593000000001</c:v>
                </c:pt>
                <c:pt idx="8">
                  <c:v>44020.552000000003</c:v>
                </c:pt>
                <c:pt idx="9">
                  <c:v>47266.491999999998</c:v>
                </c:pt>
                <c:pt idx="10">
                  <c:v>34280.949000000001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04B-4920-8403-DCDA54636EE2}"/>
            </c:ext>
          </c:extLst>
        </c:ser>
        <c:ser>
          <c:idx val="1"/>
          <c:order val="1"/>
          <c:tx>
            <c:v>No DHT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MPI!$Z$6:$Z$16</c:f>
              <c:numCache>
                <c:formatCode>General</c:formatCode>
                <c:ptCount val="11"/>
                <c:pt idx="0">
                  <c:v>3582.6039999999998</c:v>
                </c:pt>
                <c:pt idx="1">
                  <c:v>3831.06</c:v>
                </c:pt>
                <c:pt idx="2">
                  <c:v>5624.2610000000004</c:v>
                </c:pt>
                <c:pt idx="3">
                  <c:v>6465.7439999999997</c:v>
                </c:pt>
                <c:pt idx="4">
                  <c:v>8794.3349999999991</c:v>
                </c:pt>
                <c:pt idx="5">
                  <c:v>8424.4650000000001</c:v>
                </c:pt>
                <c:pt idx="6">
                  <c:v>9237.6299999999992</c:v>
                </c:pt>
                <c:pt idx="7">
                  <c:v>10346.629000000001</c:v>
                </c:pt>
                <c:pt idx="8">
                  <c:v>10310.162</c:v>
                </c:pt>
                <c:pt idx="9">
                  <c:v>10307.208000000001</c:v>
                </c:pt>
                <c:pt idx="10">
                  <c:v>10389.526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04B-4920-8403-DCDA54636E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Runtime for MPI Subgraphing with DHT vs without DHT for 4 Services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MPI!$AK$45:$AK$55</c:f>
              <c:numCache>
                <c:formatCode>General</c:formatCode>
                <c:ptCount val="11"/>
                <c:pt idx="0">
                  <c:v>166666.88200000001</c:v>
                </c:pt>
                <c:pt idx="1">
                  <c:v>167890.829</c:v>
                </c:pt>
                <c:pt idx="2">
                  <c:v>148154.29</c:v>
                </c:pt>
                <c:pt idx="3">
                  <c:v>130683.92</c:v>
                </c:pt>
                <c:pt idx="4">
                  <c:v>79092.873000000007</c:v>
                </c:pt>
                <c:pt idx="5">
                  <c:v>123279.88800000001</c:v>
                </c:pt>
                <c:pt idx="6">
                  <c:v>87478.361000000004</c:v>
                </c:pt>
                <c:pt idx="7">
                  <c:v>94125.305999999997</c:v>
                </c:pt>
                <c:pt idx="8">
                  <c:v>63794.635999999999</c:v>
                </c:pt>
                <c:pt idx="9">
                  <c:v>66302.663</c:v>
                </c:pt>
                <c:pt idx="10">
                  <c:v>70999.400999999998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08D-4739-ADB1-737D3DB00CD7}"/>
            </c:ext>
          </c:extLst>
        </c:ser>
        <c:ser>
          <c:idx val="1"/>
          <c:order val="1"/>
          <c:tx>
            <c:v>No DHT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MPI!$AK$6:$AK$16</c:f>
              <c:numCache>
                <c:formatCode>General</c:formatCode>
                <c:ptCount val="11"/>
                <c:pt idx="0">
                  <c:v>5310.424</c:v>
                </c:pt>
                <c:pt idx="1">
                  <c:v>5333.8140000000003</c:v>
                </c:pt>
                <c:pt idx="2">
                  <c:v>8337.9549999999999</c:v>
                </c:pt>
                <c:pt idx="3">
                  <c:v>10100.013999999999</c:v>
                </c:pt>
                <c:pt idx="4">
                  <c:v>10734.448</c:v>
                </c:pt>
                <c:pt idx="5">
                  <c:v>12758.593999999999</c:v>
                </c:pt>
                <c:pt idx="6">
                  <c:v>13513.367</c:v>
                </c:pt>
                <c:pt idx="7">
                  <c:v>13764.832</c:v>
                </c:pt>
                <c:pt idx="8">
                  <c:v>15509.578</c:v>
                </c:pt>
                <c:pt idx="9">
                  <c:v>14800.905000000001</c:v>
                </c:pt>
                <c:pt idx="10">
                  <c:v>16203.86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08D-4739-ADB1-737D3DB00C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3157807"/>
        <c:axId val="1770684159"/>
      </c:scatterChart>
      <c:valAx>
        <c:axId val="18531578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Nodes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0684159"/>
        <c:crosses val="autoZero"/>
        <c:crossBetween val="midCat"/>
      </c:valAx>
      <c:valAx>
        <c:axId val="1770684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31578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Runtime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Non-Sync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'Sync v Non-Sync'!$F$38:$F$43</c:f>
              <c:numCache>
                <c:formatCode>General</c:formatCode>
                <c:ptCount val="6"/>
                <c:pt idx="0">
                  <c:v>87366.65</c:v>
                </c:pt>
                <c:pt idx="1">
                  <c:v>115929.97</c:v>
                </c:pt>
                <c:pt idx="2">
                  <c:v>184634.34</c:v>
                </c:pt>
                <c:pt idx="3">
                  <c:v>252959.511</c:v>
                </c:pt>
                <c:pt idx="4">
                  <c:v>588336.01</c:v>
                </c:pt>
                <c:pt idx="5">
                  <c:v>1581697.61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5D-44FD-9C40-D2F59207B831}"/>
            </c:ext>
          </c:extLst>
        </c:ser>
        <c:ser>
          <c:idx val="1"/>
          <c:order val="1"/>
          <c:tx>
            <c:v>Sync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'Sync v Non-Sync'!$L$38:$L$43</c:f>
              <c:numCache>
                <c:formatCode>General</c:formatCode>
                <c:ptCount val="6"/>
                <c:pt idx="0">
                  <c:v>14872.86</c:v>
                </c:pt>
                <c:pt idx="1">
                  <c:v>29251.56</c:v>
                </c:pt>
                <c:pt idx="2">
                  <c:v>66799.179999999993</c:v>
                </c:pt>
                <c:pt idx="3" formatCode="0.00">
                  <c:v>102216.3</c:v>
                </c:pt>
                <c:pt idx="4">
                  <c:v>243612.05</c:v>
                </c:pt>
                <c:pt idx="5">
                  <c:v>581840.76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22-4C9B-97C9-5AE757CAF02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axId val="1951369775"/>
        <c:axId val="1951370191"/>
        <c:extLst/>
      </c:barChart>
      <c:catAx>
        <c:axId val="19513697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1370191"/>
        <c:crosses val="autoZero"/>
        <c:auto val="1"/>
        <c:lblAlgn val="ctr"/>
        <c:lblOffset val="100"/>
        <c:noMultiLvlLbl val="0"/>
      </c:catAx>
      <c:valAx>
        <c:axId val="1951370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13697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Non-Sync on State Space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Non-Sync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numLit>
              <c:formatCode>General</c:formatCode>
              <c:ptCount val="1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</c:numLit>
          </c:cat>
          <c:val>
            <c:numRef>
              <c:f>'Sync v Non-Sync'!$C$38:$C$43</c:f>
              <c:numCache>
                <c:formatCode>General</c:formatCode>
                <c:ptCount val="6"/>
                <c:pt idx="0">
                  <c:v>37001</c:v>
                </c:pt>
                <c:pt idx="1">
                  <c:v>46361</c:v>
                </c:pt>
                <c:pt idx="2">
                  <c:v>72489</c:v>
                </c:pt>
                <c:pt idx="3">
                  <c:v>93525</c:v>
                </c:pt>
                <c:pt idx="4">
                  <c:v>209944</c:v>
                </c:pt>
                <c:pt idx="5">
                  <c:v>423940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F-43E7-9483-8CD1B6A535FF}"/>
            </c:ext>
          </c:extLst>
        </c:ser>
        <c:ser>
          <c:idx val="1"/>
          <c:order val="1"/>
          <c:tx>
            <c:v>Sync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numLit>
              <c:formatCode>General</c:formatCode>
              <c:ptCount val="1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</c:numLit>
          </c:cat>
          <c:val>
            <c:numRef>
              <c:f>'Sync v Non-Sync'!$I$38:$I$43</c:f>
              <c:numCache>
                <c:formatCode>General</c:formatCode>
                <c:ptCount val="6"/>
                <c:pt idx="0">
                  <c:v>6277</c:v>
                </c:pt>
                <c:pt idx="1">
                  <c:v>11653</c:v>
                </c:pt>
                <c:pt idx="2">
                  <c:v>25317</c:v>
                </c:pt>
                <c:pt idx="3">
                  <c:v>36949</c:v>
                </c:pt>
                <c:pt idx="4">
                  <c:v>83134</c:v>
                </c:pt>
                <c:pt idx="5">
                  <c:v>186679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CF-43E7-9483-8CD1B6A535F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27445055"/>
        <c:axId val="2027443807"/>
        <c:extLst/>
      </c:barChart>
      <c:catAx>
        <c:axId val="202744505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</a:t>
                </a:r>
                <a:r>
                  <a:rPr lang="en-US" baseline="0"/>
                  <a:t> of Services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7443807"/>
        <c:crosses val="autoZero"/>
        <c:auto val="1"/>
        <c:lblAlgn val="ctr"/>
        <c:lblOffset val="100"/>
        <c:noMultiLvlLbl val="0"/>
      </c:catAx>
      <c:valAx>
        <c:axId val="202744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Numberr</a:t>
                </a:r>
                <a:r>
                  <a:rPr lang="en-US" baseline="0"/>
                  <a:t> of States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74450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 Runtime</a:t>
            </a:r>
            <a:endParaRPr lang="en-US"/>
          </a:p>
        </c:rich>
      </c:tx>
      <c:layout>
        <c:manualLayout>
          <c:xMode val="edge"/>
          <c:yMode val="edge"/>
          <c:x val="0.33672921472277828"/>
          <c:y val="1.75491142015515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150182697751017"/>
          <c:y val="0.15623381948863876"/>
          <c:w val="0.75960626490316163"/>
          <c:h val="0.7259954071634479"/>
        </c:manualLayout>
      </c:layout>
      <c:scatterChart>
        <c:scatterStyle val="lineMarker"/>
        <c:varyColors val="0"/>
        <c:ser>
          <c:idx val="0"/>
          <c:order val="0"/>
          <c:tx>
            <c:v>Non-Sync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dispRSqr val="1"/>
            <c:dispEq val="1"/>
            <c:trendlineLbl>
              <c:layout>
                <c:manualLayout>
                  <c:x val="-1.0549328392774433E-2"/>
                  <c:y val="4.784267233959584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Lit>
              <c:formatCode>General</c:formatCode>
              <c:ptCount val="6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</c:numLit>
          </c:xVal>
          <c:yVal>
            <c:numRef>
              <c:f>'Sync v Non-Sync'!$F$38:$F$43</c:f>
              <c:numCache>
                <c:formatCode>General</c:formatCode>
                <c:ptCount val="6"/>
                <c:pt idx="0">
                  <c:v>87366.65</c:v>
                </c:pt>
                <c:pt idx="1">
                  <c:v>115929.97</c:v>
                </c:pt>
                <c:pt idx="2">
                  <c:v>184634.34</c:v>
                </c:pt>
                <c:pt idx="3">
                  <c:v>252959.511</c:v>
                </c:pt>
                <c:pt idx="4">
                  <c:v>588336.01</c:v>
                </c:pt>
                <c:pt idx="5">
                  <c:v>1581697.61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C13-47E6-8777-5830B95522B3}"/>
            </c:ext>
          </c:extLst>
        </c:ser>
        <c:ser>
          <c:idx val="1"/>
          <c:order val="1"/>
          <c:tx>
            <c:v>Sync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5.3947335014495737E-2"/>
                  <c:y val="0.1480554071838999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Lit>
              <c:formatCode>General</c:formatCode>
              <c:ptCount val="6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</c:numLit>
          </c:xVal>
          <c:yVal>
            <c:numRef>
              <c:f>'Sync v Non-Sync'!$L$38:$L$43</c:f>
              <c:numCache>
                <c:formatCode>General</c:formatCode>
                <c:ptCount val="6"/>
                <c:pt idx="0">
                  <c:v>14872.86</c:v>
                </c:pt>
                <c:pt idx="1">
                  <c:v>29251.56</c:v>
                </c:pt>
                <c:pt idx="2">
                  <c:v>66799.179999999993</c:v>
                </c:pt>
                <c:pt idx="3" formatCode="0.00">
                  <c:v>102216.3</c:v>
                </c:pt>
                <c:pt idx="4">
                  <c:v>243612.05</c:v>
                </c:pt>
                <c:pt idx="5">
                  <c:v>581840.76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C13-47E6-8777-5830B955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5812672"/>
        <c:axId val="1855813920"/>
      </c:scatterChart>
      <c:val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crossBetween val="midCat"/>
      </c:valAx>
      <c:valAx>
        <c:axId val="185581392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 State Space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Non-Sync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Lit>
              <c:formatCode>General</c:formatCode>
              <c:ptCount val="6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</c:numLit>
          </c:xVal>
          <c:yVal>
            <c:numRef>
              <c:f>'Sync v Non-Sync'!$C$38:$C$43</c:f>
              <c:numCache>
                <c:formatCode>General</c:formatCode>
                <c:ptCount val="6"/>
                <c:pt idx="0">
                  <c:v>37001</c:v>
                </c:pt>
                <c:pt idx="1">
                  <c:v>46361</c:v>
                </c:pt>
                <c:pt idx="2">
                  <c:v>72489</c:v>
                </c:pt>
                <c:pt idx="3">
                  <c:v>93525</c:v>
                </c:pt>
                <c:pt idx="4">
                  <c:v>209944</c:v>
                </c:pt>
                <c:pt idx="5">
                  <c:v>423940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48C-4DE2-B459-51FE8542E9EE}"/>
            </c:ext>
          </c:extLst>
        </c:ser>
        <c:ser>
          <c:idx val="1"/>
          <c:order val="1"/>
          <c:tx>
            <c:v>Sync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9.8296266509505889E-2"/>
                  <c:y val="0.1162030786765354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Lit>
              <c:formatCode>General</c:formatCode>
              <c:ptCount val="6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</c:numLit>
          </c:xVal>
          <c:yVal>
            <c:numRef>
              <c:f>'Sync v Non-Sync'!$I$38:$I$43</c:f>
              <c:numCache>
                <c:formatCode>General</c:formatCode>
                <c:ptCount val="6"/>
                <c:pt idx="0">
                  <c:v>6277</c:v>
                </c:pt>
                <c:pt idx="1">
                  <c:v>11653</c:v>
                </c:pt>
                <c:pt idx="2">
                  <c:v>25317</c:v>
                </c:pt>
                <c:pt idx="3">
                  <c:v>36949</c:v>
                </c:pt>
                <c:pt idx="4">
                  <c:v>83134</c:v>
                </c:pt>
                <c:pt idx="5">
                  <c:v>186679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48C-4DE2-B459-51FE8542E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5812672"/>
        <c:axId val="1855813920"/>
      </c:scatterChart>
      <c:val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crossBetween val="midCat"/>
      </c:valAx>
      <c:valAx>
        <c:axId val="185581392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</a:t>
                </a:r>
                <a:r>
                  <a:rPr lang="en-US" baseline="0"/>
                  <a:t> of States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Speedup</a:t>
            </a:r>
            <a:endParaRPr lang="en-US"/>
          </a:p>
        </c:rich>
      </c:tx>
      <c:layout>
        <c:manualLayout>
          <c:xMode val="edge"/>
          <c:yMode val="edge"/>
          <c:x val="0.27528361809869861"/>
          <c:y val="2.615601341165034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v>Sync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3.0370219470877674E-2"/>
                  <c:y val="-0.176420594187735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Lit>
              <c:formatCode>General</c:formatCode>
              <c:ptCount val="6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</c:numLit>
          </c:xVal>
          <c:yVal>
            <c:numRef>
              <c:f>'Sync v Non-Sync'!$M$38:$M$43</c:f>
              <c:numCache>
                <c:formatCode>0.00</c:formatCode>
                <c:ptCount val="6"/>
                <c:pt idx="0">
                  <c:v>5.8742333350814837</c:v>
                </c:pt>
                <c:pt idx="1">
                  <c:v>3.9632064067694168</c:v>
                </c:pt>
                <c:pt idx="2">
                  <c:v>2.7640210553482842</c:v>
                </c:pt>
                <c:pt idx="3">
                  <c:v>2.4747472859025419</c:v>
                </c:pt>
                <c:pt idx="4">
                  <c:v>2.4150529910158385</c:v>
                </c:pt>
                <c:pt idx="5">
                  <c:v>2.7184372748310035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63F-44AE-ADE8-D341CA943C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5812672"/>
        <c:axId val="1855813920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v>Non-Sync</c:v>
                </c:tx>
                <c:spPr>
                  <a:ln w="25400" cap="rnd">
                    <a:noFill/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trendline>
                  <c:spPr>
                    <a:ln w="19050" cap="rnd">
                      <a:solidFill>
                        <a:schemeClr val="accent1"/>
                      </a:solidFill>
                      <a:prstDash val="sysDot"/>
                    </a:ln>
                    <a:effectLst/>
                  </c:spPr>
                  <c:trendlineType val="linear"/>
                  <c:dispRSqr val="0"/>
                  <c:dispEq val="0"/>
                </c:trendline>
                <c:xVal>
                  <c:numLit>
                    <c:formatCode>General</c:formatCode>
                    <c:ptCount val="4"/>
                    <c:pt idx="0">
                      <c:v>1</c:v>
                    </c:pt>
                    <c:pt idx="1">
                      <c:v>2</c:v>
                    </c:pt>
                    <c:pt idx="2">
                      <c:v>3</c:v>
                    </c:pt>
                    <c:pt idx="3">
                      <c:v>4</c:v>
                    </c:pt>
                  </c:numLit>
                </c:xVal>
                <c:yVal>
                  <c:numLit>
                    <c:formatCode>General</c:formatCode>
                    <c:ptCount val="4"/>
                    <c:pt idx="0">
                      <c:v>1</c:v>
                    </c:pt>
                    <c:pt idx="1">
                      <c:v>1</c:v>
                    </c:pt>
                    <c:pt idx="2">
                      <c:v>1</c:v>
                    </c:pt>
                    <c:pt idx="3">
                      <c:v>1</c:v>
                    </c:pt>
                  </c:numLit>
                </c:yVal>
                <c:smooth val="0"/>
                <c:extLst>
                  <c:ext xmlns:c16="http://schemas.microsoft.com/office/drawing/2014/chart" uri="{C3380CC4-5D6E-409C-BE32-E72D297353CC}">
                    <c16:uniqueId val="{00000001-F63F-44AE-ADE8-D341CA943C18}"/>
                  </c:ext>
                </c:extLst>
              </c15:ser>
            </c15:filteredScatterSeries>
          </c:ext>
        </c:extLst>
      </c:scatterChart>
      <c:val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crossBetween val="midCat"/>
      </c:valAx>
      <c:valAx>
        <c:axId val="185581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Runtime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Non-Sync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Lit>
              <c:ptCount val="3"/>
              <c:pt idx="0">
                <c:v>All Conjoined</c:v>
              </c:pt>
              <c:pt idx="1">
                <c:v>Any Two Services; One Disjoint</c:v>
              </c:pt>
              <c:pt idx="2">
                <c:v>All Disjoint</c:v>
              </c:pt>
            </c:strLit>
          </c:cat>
          <c:val>
            <c:numRef>
              <c:f>'Sync v Non-Sync'!$F$53:$F$55</c:f>
              <c:numCache>
                <c:formatCode>General</c:formatCode>
                <c:ptCount val="3"/>
                <c:pt idx="0">
                  <c:v>47126.42</c:v>
                </c:pt>
                <c:pt idx="1">
                  <c:v>125176.22</c:v>
                </c:pt>
                <c:pt idx="2">
                  <c:v>184634.34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A8-4AFD-88E2-02E77EB5C0E8}"/>
            </c:ext>
          </c:extLst>
        </c:ser>
        <c:ser>
          <c:idx val="1"/>
          <c:order val="1"/>
          <c:tx>
            <c:v>Sync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Lit>
              <c:ptCount val="3"/>
              <c:pt idx="0">
                <c:v>All Conjoined</c:v>
              </c:pt>
              <c:pt idx="1">
                <c:v>Any Two Services; One Disjoint</c:v>
              </c:pt>
              <c:pt idx="2">
                <c:v>All Disjoint</c:v>
              </c:pt>
            </c:strLit>
          </c:cat>
          <c:val>
            <c:numRef>
              <c:f>'Sync v Non-Sync'!$L$53:$L$55</c:f>
              <c:numCache>
                <c:formatCode>General</c:formatCode>
                <c:ptCount val="3"/>
                <c:pt idx="0">
                  <c:v>9261.0300000000007</c:v>
                </c:pt>
                <c:pt idx="1">
                  <c:v>26042.85</c:v>
                </c:pt>
                <c:pt idx="2">
                  <c:v>66799.179999999993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AA8-4AFD-88E2-02E77EB5C0E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axId val="1951369775"/>
        <c:axId val="1951370191"/>
        <c:extLst/>
      </c:barChart>
      <c:catAx>
        <c:axId val="19513697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Services</a:t>
                </a:r>
              </a:p>
            </c:rich>
          </c:tx>
          <c:layout>
            <c:manualLayout>
              <c:xMode val="edge"/>
              <c:yMode val="edge"/>
              <c:x val="0.42574706312133315"/>
              <c:y val="0.9105272600418619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1370191"/>
        <c:crosses val="autoZero"/>
        <c:auto val="1"/>
        <c:lblAlgn val="ctr"/>
        <c:lblOffset val="100"/>
        <c:noMultiLvlLbl val="0"/>
      </c:catAx>
      <c:valAx>
        <c:axId val="1951370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13697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Non-Sync on State Space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Non-Sync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Lit>
              <c:ptCount val="3"/>
              <c:pt idx="0">
                <c:v>All Conjoined</c:v>
              </c:pt>
              <c:pt idx="1">
                <c:v>Any Two Services; One Disjoint</c:v>
              </c:pt>
              <c:pt idx="2">
                <c:v>All Disjoint</c:v>
              </c:pt>
            </c:strLit>
          </c:cat>
          <c:val>
            <c:numRef>
              <c:f>'Sync v Non-Sync'!$C$53:$C$55</c:f>
              <c:numCache>
                <c:formatCode>General</c:formatCode>
                <c:ptCount val="3"/>
                <c:pt idx="0">
                  <c:v>19764</c:v>
                </c:pt>
                <c:pt idx="1">
                  <c:v>50052</c:v>
                </c:pt>
                <c:pt idx="2">
                  <c:v>72489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00-4751-AE43-529B1628297B}"/>
            </c:ext>
          </c:extLst>
        </c:ser>
        <c:ser>
          <c:idx val="1"/>
          <c:order val="1"/>
          <c:tx>
            <c:v>Sync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Lit>
              <c:ptCount val="3"/>
              <c:pt idx="0">
                <c:v>All Conjoined</c:v>
              </c:pt>
              <c:pt idx="1">
                <c:v>Any Two Services; One Disjoint</c:v>
              </c:pt>
              <c:pt idx="2">
                <c:v>All Disjoint</c:v>
              </c:pt>
            </c:strLit>
          </c:cat>
          <c:val>
            <c:numRef>
              <c:f>'Sync v Non-Sync'!$I$53:$I$55</c:f>
              <c:numCache>
                <c:formatCode>General</c:formatCode>
                <c:ptCount val="3"/>
                <c:pt idx="0">
                  <c:v>3774</c:v>
                </c:pt>
                <c:pt idx="1">
                  <c:v>10398</c:v>
                </c:pt>
                <c:pt idx="2">
                  <c:v>25317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00-4751-AE43-529B1628297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27445055"/>
        <c:axId val="2027443807"/>
        <c:extLst/>
      </c:barChart>
      <c:catAx>
        <c:axId val="202744505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</a:t>
                </a:r>
                <a:r>
                  <a:rPr lang="en-US" baseline="0"/>
                  <a:t> of Services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41677867785494926"/>
              <c:y val="0.9205729640818743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7443807"/>
        <c:crosses val="autoZero"/>
        <c:auto val="1"/>
        <c:lblAlgn val="ctr"/>
        <c:lblOffset val="100"/>
        <c:noMultiLvlLbl val="0"/>
      </c:catAx>
      <c:valAx>
        <c:axId val="202744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Numberr</a:t>
                </a:r>
                <a:r>
                  <a:rPr lang="en-US" baseline="0"/>
                  <a:t> of States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74450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 Runtime</a:t>
            </a:r>
            <a:endParaRPr lang="en-US"/>
          </a:p>
        </c:rich>
      </c:tx>
      <c:layout>
        <c:manualLayout>
          <c:xMode val="edge"/>
          <c:yMode val="edge"/>
          <c:x val="0.33672921472277828"/>
          <c:y val="1.75491142015515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150182697751017"/>
          <c:y val="0.15623381948863876"/>
          <c:w val="0.75960626490316163"/>
          <c:h val="0.7259954071634479"/>
        </c:manualLayout>
      </c:layout>
      <c:lineChart>
        <c:grouping val="standard"/>
        <c:varyColors val="0"/>
        <c:ser>
          <c:idx val="0"/>
          <c:order val="0"/>
          <c:tx>
            <c:v>Non-Sync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7.233796595097737E-2"/>
                  <c:y val="3.545941333447823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Ref>
              <c:f>'Sync v Non-Sync'!$B$53:$B$55</c:f>
              <c:strCache>
                <c:ptCount val="3"/>
                <c:pt idx="0">
                  <c:v>All Combined</c:v>
                </c:pt>
                <c:pt idx="1">
                  <c:v>Any Two</c:v>
                </c:pt>
                <c:pt idx="2">
                  <c:v>All Disjoint</c:v>
                </c:pt>
              </c:strCache>
            </c:strRef>
          </c:cat>
          <c:val>
            <c:numRef>
              <c:f>'Sync v Non-Sync'!$F$53:$F$55</c:f>
              <c:numCache>
                <c:formatCode>General</c:formatCode>
                <c:ptCount val="3"/>
                <c:pt idx="0">
                  <c:v>47126.42</c:v>
                </c:pt>
                <c:pt idx="1">
                  <c:v>125176.22</c:v>
                </c:pt>
                <c:pt idx="2">
                  <c:v>184634.34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E0F-47F1-B06E-1B0A87EB4280}"/>
            </c:ext>
          </c:extLst>
        </c:ser>
        <c:ser>
          <c:idx val="1"/>
          <c:order val="1"/>
          <c:tx>
            <c:v>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5.3947335014495737E-2"/>
                  <c:y val="0.1480554071838999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Ref>
              <c:f>'Sync v Non-Sync'!$B$53:$B$55</c:f>
              <c:strCache>
                <c:ptCount val="3"/>
                <c:pt idx="0">
                  <c:v>All Combined</c:v>
                </c:pt>
                <c:pt idx="1">
                  <c:v>Any Two</c:v>
                </c:pt>
                <c:pt idx="2">
                  <c:v>All Disjoint</c:v>
                </c:pt>
              </c:strCache>
            </c:strRef>
          </c:cat>
          <c:val>
            <c:numRef>
              <c:f>'Sync v Non-Sync'!$L$53:$L$55</c:f>
              <c:numCache>
                <c:formatCode>General</c:formatCode>
                <c:ptCount val="3"/>
                <c:pt idx="0">
                  <c:v>9261.0300000000007</c:v>
                </c:pt>
                <c:pt idx="1">
                  <c:v>26042.85</c:v>
                </c:pt>
                <c:pt idx="2">
                  <c:v>66799.179999999993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E0F-47F1-B06E-1B0A87EB4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5812672"/>
        <c:axId val="1855813920"/>
      </c:lineChart>
      <c:cat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auto val="1"/>
        <c:lblAlgn val="ctr"/>
        <c:lblOffset val="100"/>
        <c:noMultiLvlLbl val="1"/>
      </c:catAx>
      <c:valAx>
        <c:axId val="185581392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 State Space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4.6260830237709459E-2"/>
                  <c:y val="3.8689737896024133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Ref>
              <c:f>'Sync v Non-Sync'!$B$53:$B$55</c:f>
              <c:strCache>
                <c:ptCount val="3"/>
                <c:pt idx="0">
                  <c:v>All Combined</c:v>
                </c:pt>
                <c:pt idx="1">
                  <c:v>Any Two</c:v>
                </c:pt>
                <c:pt idx="2">
                  <c:v>All Disjoint</c:v>
                </c:pt>
              </c:strCache>
            </c:strRef>
          </c:cat>
          <c:val>
            <c:numRef>
              <c:f>'Sync v Non-Sync'!$C$53:$C$55</c:f>
              <c:numCache>
                <c:formatCode>General</c:formatCode>
                <c:ptCount val="3"/>
                <c:pt idx="0">
                  <c:v>19764</c:v>
                </c:pt>
                <c:pt idx="1">
                  <c:v>50052</c:v>
                </c:pt>
                <c:pt idx="2">
                  <c:v>72489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E7-4C76-A3FD-F41F1BF47D75}"/>
            </c:ext>
          </c:extLst>
        </c:ser>
        <c:ser>
          <c:idx val="1"/>
          <c:order val="1"/>
          <c:tx>
            <c:v>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9.8296266509505889E-2"/>
                  <c:y val="0.1162030786765354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Ref>
              <c:f>'Sync v Non-Sync'!$B$53:$B$55</c:f>
              <c:strCache>
                <c:ptCount val="3"/>
                <c:pt idx="0">
                  <c:v>All Combined</c:v>
                </c:pt>
                <c:pt idx="1">
                  <c:v>Any Two</c:v>
                </c:pt>
                <c:pt idx="2">
                  <c:v>All Disjoint</c:v>
                </c:pt>
              </c:strCache>
            </c:strRef>
          </c:cat>
          <c:val>
            <c:numRef>
              <c:f>'Sync v Non-Sync'!$I$53:$I$55</c:f>
              <c:numCache>
                <c:formatCode>General</c:formatCode>
                <c:ptCount val="3"/>
                <c:pt idx="0">
                  <c:v>3774</c:v>
                </c:pt>
                <c:pt idx="1">
                  <c:v>10398</c:v>
                </c:pt>
                <c:pt idx="2">
                  <c:v>25317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4E7-4C76-A3FD-F41F1BF47D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5812672"/>
        <c:axId val="1855813920"/>
      </c:lineChart>
      <c:cat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auto val="1"/>
        <c:lblAlgn val="ctr"/>
        <c:lblOffset val="100"/>
        <c:noMultiLvlLbl val="1"/>
      </c:catAx>
      <c:valAx>
        <c:axId val="185581392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</a:t>
                </a:r>
                <a:r>
                  <a:rPr lang="en-US" baseline="0"/>
                  <a:t> of States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Speedup</a:t>
            </a:r>
            <a:endParaRPr lang="en-US"/>
          </a:p>
        </c:rich>
      </c:tx>
      <c:layout>
        <c:manualLayout>
          <c:xMode val="edge"/>
          <c:yMode val="edge"/>
          <c:x val="0.27528361809869861"/>
          <c:y val="2.615601341165034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1"/>
          <c:tx>
            <c:v>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3.0370219470877674E-2"/>
                  <c:y val="-0.176420594187735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Ref>
              <c:f>'Sync v Non-Sync'!$B$53:$B$55</c:f>
              <c:strCache>
                <c:ptCount val="3"/>
                <c:pt idx="0">
                  <c:v>All Combined</c:v>
                </c:pt>
                <c:pt idx="1">
                  <c:v>Any Two</c:v>
                </c:pt>
                <c:pt idx="2">
                  <c:v>All Disjoint</c:v>
                </c:pt>
              </c:strCache>
            </c:strRef>
          </c:cat>
          <c:val>
            <c:numRef>
              <c:f>'Sync v Non-Sync'!$M$53:$M$55</c:f>
              <c:numCache>
                <c:formatCode>0.00</c:formatCode>
                <c:ptCount val="3"/>
                <c:pt idx="0">
                  <c:v>5.0886802007983984</c:v>
                </c:pt>
                <c:pt idx="1">
                  <c:v>4.8065484384389574</c:v>
                </c:pt>
                <c:pt idx="2">
                  <c:v>2.7640210553482842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42-421E-A34A-FAE718B9AF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5812672"/>
        <c:axId val="1855813920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v>Non-Sync</c:v>
                </c:tx>
                <c:spPr>
                  <a:ln w="19050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trendline>
                  <c:spPr>
                    <a:ln w="19050" cap="rnd">
                      <a:solidFill>
                        <a:schemeClr val="accent1"/>
                      </a:solidFill>
                      <a:prstDash val="sysDot"/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'Sync v Non-Sync'!$B$53:$B$55</c15:sqref>
                        </c15:formulaRef>
                      </c:ext>
                    </c:extLst>
                    <c:strCache>
                      <c:ptCount val="3"/>
                      <c:pt idx="0">
                        <c:v>All Combined</c:v>
                      </c:pt>
                      <c:pt idx="1">
                        <c:v>Any Two</c:v>
                      </c:pt>
                      <c:pt idx="2">
                        <c:v>All Disjoint</c:v>
                      </c:pt>
                    </c:strCache>
                  </c:strRef>
                </c:cat>
                <c:val>
                  <c:numLit>
                    <c:formatCode>General</c:formatCode>
                    <c:ptCount val="4"/>
                    <c:pt idx="0">
                      <c:v>1</c:v>
                    </c:pt>
                    <c:pt idx="1">
                      <c:v>1</c:v>
                    </c:pt>
                    <c:pt idx="2">
                      <c:v>1</c:v>
                    </c:pt>
                    <c:pt idx="3">
                      <c:v>1</c:v>
                    </c:pt>
                  </c:numLit>
                </c:val>
                <c:smooth val="0"/>
                <c:extLst>
                  <c:ext xmlns:c16="http://schemas.microsoft.com/office/drawing/2014/chart" uri="{C3380CC4-5D6E-409C-BE32-E72D297353CC}">
                    <c16:uniqueId val="{00000003-5542-421E-A34A-FAE718B9AFA8}"/>
                  </c:ext>
                </c:extLst>
              </c15:ser>
            </c15:filteredLineSeries>
          </c:ext>
        </c:extLst>
      </c:lineChart>
      <c:cat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auto val="1"/>
        <c:lblAlgn val="ctr"/>
        <c:lblOffset val="100"/>
        <c:noMultiLvlLbl val="1"/>
      </c:catAx>
      <c:valAx>
        <c:axId val="185581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Runtime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Non-Sync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'Sync v Non-Sync'!$B$106:$B$112</c:f>
              <c:strCache>
                <c:ptCount val="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AB</c:v>
                </c:pt>
                <c:pt idx="4">
                  <c:v>AC</c:v>
                </c:pt>
                <c:pt idx="5">
                  <c:v>BC</c:v>
                </c:pt>
                <c:pt idx="6">
                  <c:v>ABC</c:v>
                </c:pt>
              </c:strCache>
            </c:strRef>
          </c:cat>
          <c:val>
            <c:numRef>
              <c:f>'Sync v Non-Sync'!$F$106:$F$112</c:f>
              <c:numCache>
                <c:formatCode>General</c:formatCode>
                <c:ptCount val="7"/>
                <c:pt idx="0">
                  <c:v>11.109</c:v>
                </c:pt>
                <c:pt idx="1">
                  <c:v>26.202000000000002</c:v>
                </c:pt>
                <c:pt idx="2">
                  <c:v>64.012</c:v>
                </c:pt>
                <c:pt idx="3">
                  <c:v>906.57799999999997</c:v>
                </c:pt>
                <c:pt idx="4">
                  <c:v>2154.8620000000001</c:v>
                </c:pt>
                <c:pt idx="5">
                  <c:v>5154.8580000000002</c:v>
                </c:pt>
                <c:pt idx="6">
                  <c:v>105675.709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B1-428F-BD1D-533EDB1B4A18}"/>
            </c:ext>
          </c:extLst>
        </c:ser>
        <c:ser>
          <c:idx val="1"/>
          <c:order val="1"/>
          <c:tx>
            <c:v>Sync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'Sync v Non-Sync'!$B$106:$B$112</c:f>
              <c:strCache>
                <c:ptCount val="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AB</c:v>
                </c:pt>
                <c:pt idx="4">
                  <c:v>AC</c:v>
                </c:pt>
                <c:pt idx="5">
                  <c:v>BC</c:v>
                </c:pt>
                <c:pt idx="6">
                  <c:v>ABC</c:v>
                </c:pt>
              </c:strCache>
            </c:strRef>
          </c:cat>
          <c:val>
            <c:numRef>
              <c:f>'Sync v Non-Sync'!$L$106:$L$112</c:f>
              <c:numCache>
                <c:formatCode>General</c:formatCode>
                <c:ptCount val="7"/>
                <c:pt idx="0">
                  <c:v>3.8097000000000003</c:v>
                </c:pt>
                <c:pt idx="1">
                  <c:v>5.2135799999999994</c:v>
                </c:pt>
                <c:pt idx="2">
                  <c:v>9.0632950000000001</c:v>
                </c:pt>
                <c:pt idx="3" formatCode="0.00">
                  <c:v>67.563659999999999</c:v>
                </c:pt>
                <c:pt idx="4">
                  <c:v>117.83296799999999</c:v>
                </c:pt>
                <c:pt idx="5">
                  <c:v>108.544481</c:v>
                </c:pt>
                <c:pt idx="6">
                  <c:v>705.015535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B1-428F-BD1D-533EDB1B4A1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axId val="1951369775"/>
        <c:axId val="1951370191"/>
        <c:extLst/>
      </c:barChart>
      <c:catAx>
        <c:axId val="19513697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Employees Present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1370191"/>
        <c:crosses val="autoZero"/>
        <c:auto val="1"/>
        <c:lblAlgn val="ctr"/>
        <c:lblOffset val="100"/>
        <c:noMultiLvlLbl val="0"/>
      </c:catAx>
      <c:valAx>
        <c:axId val="1951370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13697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Non-Sync on State Space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Non-Sync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'Sync v Non-Sync'!$B$106:$B$112</c:f>
              <c:strCache>
                <c:ptCount val="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AB</c:v>
                </c:pt>
                <c:pt idx="4">
                  <c:v>AC</c:v>
                </c:pt>
                <c:pt idx="5">
                  <c:v>BC</c:v>
                </c:pt>
                <c:pt idx="6">
                  <c:v>ABC</c:v>
                </c:pt>
              </c:strCache>
            </c:strRef>
          </c:cat>
          <c:val>
            <c:numRef>
              <c:f>'Sync v Non-Sync'!$C$106:$C$112</c:f>
              <c:numCache>
                <c:formatCode>General</c:formatCode>
                <c:ptCount val="7"/>
                <c:pt idx="0">
                  <c:v>16</c:v>
                </c:pt>
                <c:pt idx="1">
                  <c:v>32</c:v>
                </c:pt>
                <c:pt idx="2">
                  <c:v>64</c:v>
                </c:pt>
                <c:pt idx="3">
                  <c:v>512</c:v>
                </c:pt>
                <c:pt idx="4">
                  <c:v>1024</c:v>
                </c:pt>
                <c:pt idx="5">
                  <c:v>2048</c:v>
                </c:pt>
                <c:pt idx="6">
                  <c:v>32768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22-45BC-8118-3B4D0D05028B}"/>
            </c:ext>
          </c:extLst>
        </c:ser>
        <c:ser>
          <c:idx val="1"/>
          <c:order val="1"/>
          <c:tx>
            <c:v>Sync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'Sync v Non-Sync'!$B$106:$B$112</c:f>
              <c:strCache>
                <c:ptCount val="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AB</c:v>
                </c:pt>
                <c:pt idx="4">
                  <c:v>AC</c:v>
                </c:pt>
                <c:pt idx="5">
                  <c:v>BC</c:v>
                </c:pt>
                <c:pt idx="6">
                  <c:v>ABC</c:v>
                </c:pt>
              </c:strCache>
            </c:strRef>
          </c:cat>
          <c:val>
            <c:numRef>
              <c:f>'Sync v Non-Sync'!$I$106:$I$112</c:f>
              <c:numCache>
                <c:formatCode>General</c:formatCode>
                <c:ptCount val="7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22-45BC-8118-3B4D0D05028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27445055"/>
        <c:axId val="2027443807"/>
        <c:extLst/>
      </c:barChart>
      <c:catAx>
        <c:axId val="202744505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Employees Present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7443807"/>
        <c:crosses val="autoZero"/>
        <c:auto val="1"/>
        <c:lblAlgn val="ctr"/>
        <c:lblOffset val="100"/>
        <c:noMultiLvlLbl val="0"/>
      </c:catAx>
      <c:valAx>
        <c:axId val="202744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Numberr</a:t>
                </a:r>
                <a:r>
                  <a:rPr lang="en-US" baseline="0"/>
                  <a:t> of States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74450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 Runtime</a:t>
            </a:r>
            <a:endParaRPr lang="en-US"/>
          </a:p>
        </c:rich>
      </c:tx>
      <c:layout>
        <c:manualLayout>
          <c:xMode val="edge"/>
          <c:yMode val="edge"/>
          <c:x val="0.33672921472277828"/>
          <c:y val="1.75491142015515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150182697751017"/>
          <c:y val="0.15623381948863876"/>
          <c:w val="0.75960626490316163"/>
          <c:h val="0.7259954071634479"/>
        </c:manualLayout>
      </c:layout>
      <c:lineChart>
        <c:grouping val="standard"/>
        <c:varyColors val="0"/>
        <c:ser>
          <c:idx val="0"/>
          <c:order val="0"/>
          <c:tx>
            <c:v>Non-Sync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5.307044360101347E-2"/>
                  <c:y val="-0.1361106676094245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Ref>
              <c:f>'Sync v Non-Sync'!$B$106:$B$112</c:f>
              <c:strCache>
                <c:ptCount val="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AB</c:v>
                </c:pt>
                <c:pt idx="4">
                  <c:v>AC</c:v>
                </c:pt>
                <c:pt idx="5">
                  <c:v>BC</c:v>
                </c:pt>
                <c:pt idx="6">
                  <c:v>ABC</c:v>
                </c:pt>
              </c:strCache>
            </c:strRef>
          </c:cat>
          <c:val>
            <c:numRef>
              <c:f>'Sync v Non-Sync'!$F$106:$F$112</c:f>
              <c:numCache>
                <c:formatCode>General</c:formatCode>
                <c:ptCount val="7"/>
                <c:pt idx="0">
                  <c:v>11.109</c:v>
                </c:pt>
                <c:pt idx="1">
                  <c:v>26.202000000000002</c:v>
                </c:pt>
                <c:pt idx="2">
                  <c:v>64.012</c:v>
                </c:pt>
                <c:pt idx="3">
                  <c:v>906.57799999999997</c:v>
                </c:pt>
                <c:pt idx="4">
                  <c:v>2154.8620000000001</c:v>
                </c:pt>
                <c:pt idx="5">
                  <c:v>5154.8580000000002</c:v>
                </c:pt>
                <c:pt idx="6">
                  <c:v>105675.709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50A-440D-967D-20A4251F0A67}"/>
            </c:ext>
          </c:extLst>
        </c:ser>
        <c:ser>
          <c:idx val="1"/>
          <c:order val="1"/>
          <c:tx>
            <c:v>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0.11488429800691119"/>
                  <c:y val="-5.168609651282450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Ref>
              <c:f>'Sync v Non-Sync'!$H$106:$H$112</c:f>
              <c:strCache>
                <c:ptCount val="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AB</c:v>
                </c:pt>
                <c:pt idx="4">
                  <c:v>AC</c:v>
                </c:pt>
                <c:pt idx="5">
                  <c:v>BC</c:v>
                </c:pt>
                <c:pt idx="6">
                  <c:v>ABC</c:v>
                </c:pt>
              </c:strCache>
            </c:strRef>
          </c:cat>
          <c:val>
            <c:numRef>
              <c:f>'Sync v Non-Sync'!$L$106:$L$112</c:f>
              <c:numCache>
                <c:formatCode>General</c:formatCode>
                <c:ptCount val="7"/>
                <c:pt idx="0">
                  <c:v>3.8097000000000003</c:v>
                </c:pt>
                <c:pt idx="1">
                  <c:v>5.2135799999999994</c:v>
                </c:pt>
                <c:pt idx="2">
                  <c:v>9.0632950000000001</c:v>
                </c:pt>
                <c:pt idx="3" formatCode="0.00">
                  <c:v>67.563659999999999</c:v>
                </c:pt>
                <c:pt idx="4">
                  <c:v>117.83296799999999</c:v>
                </c:pt>
                <c:pt idx="5">
                  <c:v>108.544481</c:v>
                </c:pt>
                <c:pt idx="6">
                  <c:v>705.015535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50A-440D-967D-20A4251F0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5812672"/>
        <c:axId val="1855813920"/>
      </c:lineChart>
      <c:cat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Employees Present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auto val="1"/>
        <c:lblAlgn val="ctr"/>
        <c:lblOffset val="100"/>
        <c:noMultiLvlLbl val="0"/>
      </c:catAx>
      <c:valAx>
        <c:axId val="185581392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 State Space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Non-Sync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2.1359597003472949E-2"/>
                  <c:y val="-0.139193337210006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Lit>
              <c:ptCount val="7"/>
              <c:pt idx="0">
                <c:v>A</c:v>
              </c:pt>
              <c:pt idx="1">
                <c:v>B</c:v>
              </c:pt>
              <c:pt idx="2">
                <c:v>C</c:v>
              </c:pt>
              <c:pt idx="3">
                <c:v>AB</c:v>
              </c:pt>
              <c:pt idx="4">
                <c:v>AC</c:v>
              </c:pt>
              <c:pt idx="5">
                <c:v>BC</c:v>
              </c:pt>
              <c:pt idx="6">
                <c:v>ABC</c:v>
              </c:pt>
            </c:strLit>
          </c:cat>
          <c:val>
            <c:numRef>
              <c:f>'Sync v Non-Sync'!$C$106:$C$112</c:f>
              <c:numCache>
                <c:formatCode>General</c:formatCode>
                <c:ptCount val="7"/>
                <c:pt idx="0">
                  <c:v>16</c:v>
                </c:pt>
                <c:pt idx="1">
                  <c:v>32</c:v>
                </c:pt>
                <c:pt idx="2">
                  <c:v>64</c:v>
                </c:pt>
                <c:pt idx="3">
                  <c:v>512</c:v>
                </c:pt>
                <c:pt idx="4">
                  <c:v>1024</c:v>
                </c:pt>
                <c:pt idx="5">
                  <c:v>2048</c:v>
                </c:pt>
                <c:pt idx="6">
                  <c:v>32768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D37-410F-A723-597F3665655B}"/>
            </c:ext>
          </c:extLst>
        </c:ser>
        <c:ser>
          <c:idx val="1"/>
          <c:order val="1"/>
          <c:tx>
            <c:v>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0.1218605024083726"/>
                  <c:y val="-2.904358311765562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Lit>
              <c:ptCount val="7"/>
              <c:pt idx="0">
                <c:v>A</c:v>
              </c:pt>
              <c:pt idx="1">
                <c:v>B</c:v>
              </c:pt>
              <c:pt idx="2">
                <c:v>C</c:v>
              </c:pt>
              <c:pt idx="3">
                <c:v>AB</c:v>
              </c:pt>
              <c:pt idx="4">
                <c:v>AC</c:v>
              </c:pt>
              <c:pt idx="5">
                <c:v>BC</c:v>
              </c:pt>
              <c:pt idx="6">
                <c:v>ABC</c:v>
              </c:pt>
            </c:strLit>
          </c:cat>
          <c:val>
            <c:numRef>
              <c:f>'Sync v Non-Sync'!$I$106:$I$112</c:f>
              <c:numCache>
                <c:formatCode>General</c:formatCode>
                <c:ptCount val="7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D37-410F-A723-597F366565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5812672"/>
        <c:axId val="1855813920"/>
      </c:lineChart>
      <c:cat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Employees Present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auto val="1"/>
        <c:lblAlgn val="ctr"/>
        <c:lblOffset val="100"/>
        <c:noMultiLvlLbl val="0"/>
      </c:catAx>
      <c:valAx>
        <c:axId val="185581392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</a:t>
                </a:r>
                <a:r>
                  <a:rPr lang="en-US" baseline="0"/>
                  <a:t> of States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Speedup</a:t>
            </a:r>
            <a:endParaRPr lang="en-US"/>
          </a:p>
        </c:rich>
      </c:tx>
      <c:layout>
        <c:manualLayout>
          <c:xMode val="edge"/>
          <c:yMode val="edge"/>
          <c:x val="0.27528361809869861"/>
          <c:y val="2.615601341165034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8002200569358364E-2"/>
          <c:y val="0.17503733240667571"/>
          <c:w val="0.87053603821838466"/>
          <c:h val="0.65285054559652023"/>
        </c:manualLayout>
      </c:layout>
      <c:lineChart>
        <c:grouping val="standard"/>
        <c:varyColors val="0"/>
        <c:ser>
          <c:idx val="1"/>
          <c:order val="1"/>
          <c:tx>
            <c:v>Sync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2.4654423026465675E-2"/>
                  <c:y val="-6.724596186124021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Ref>
              <c:f>'Sync v Non-Sync'!$H$106:$H$112</c:f>
              <c:strCache>
                <c:ptCount val="7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AB</c:v>
                </c:pt>
                <c:pt idx="4">
                  <c:v>AC</c:v>
                </c:pt>
                <c:pt idx="5">
                  <c:v>BC</c:v>
                </c:pt>
                <c:pt idx="6">
                  <c:v>ABC</c:v>
                </c:pt>
              </c:strCache>
            </c:strRef>
          </c:cat>
          <c:val>
            <c:numRef>
              <c:f>'Sync v Non-Sync'!$M$106:$M$112</c:f>
              <c:numCache>
                <c:formatCode>0.00</c:formatCode>
                <c:ptCount val="7"/>
                <c:pt idx="0">
                  <c:v>2.915977636034333</c:v>
                </c:pt>
                <c:pt idx="1">
                  <c:v>5.0257212894019085</c:v>
                </c:pt>
                <c:pt idx="2">
                  <c:v>7.0627735277291537</c:v>
                </c:pt>
                <c:pt idx="3">
                  <c:v>13.418130397317137</c:v>
                </c:pt>
                <c:pt idx="4">
                  <c:v>18.287428693131112</c:v>
                </c:pt>
                <c:pt idx="5">
                  <c:v>47.490742527941151</c:v>
                </c:pt>
                <c:pt idx="6">
                  <c:v>149.89131977070548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78-4536-BFB3-1E1C74F97C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5812672"/>
        <c:axId val="1855813920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v>Non-Sync</c:v>
                </c:tx>
                <c:spPr>
                  <a:ln w="19050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trendline>
                  <c:spPr>
                    <a:ln w="19050" cap="rnd">
                      <a:solidFill>
                        <a:schemeClr val="accent1"/>
                      </a:solidFill>
                      <a:prstDash val="sysDot"/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'Sync v Non-Sync'!$H$106:$H$112</c15:sqref>
                        </c15:formulaRef>
                      </c:ext>
                    </c:extLst>
                    <c:strCache>
                      <c:ptCount val="7"/>
                      <c:pt idx="0">
                        <c:v>A</c:v>
                      </c:pt>
                      <c:pt idx="1">
                        <c:v>B</c:v>
                      </c:pt>
                      <c:pt idx="2">
                        <c:v>C</c:v>
                      </c:pt>
                      <c:pt idx="3">
                        <c:v>AB</c:v>
                      </c:pt>
                      <c:pt idx="4">
                        <c:v>AC</c:v>
                      </c:pt>
                      <c:pt idx="5">
                        <c:v>BC</c:v>
                      </c:pt>
                      <c:pt idx="6">
                        <c:v>ABC</c:v>
                      </c:pt>
                    </c:strCache>
                  </c:strRef>
                </c:cat>
                <c:val>
                  <c:numLit>
                    <c:formatCode>General</c:formatCode>
                    <c:ptCount val="7"/>
                    <c:pt idx="0">
                      <c:v>1</c:v>
                    </c:pt>
                    <c:pt idx="1">
                      <c:v>1</c:v>
                    </c:pt>
                    <c:pt idx="2">
                      <c:v>1</c:v>
                    </c:pt>
                    <c:pt idx="3">
                      <c:v>1</c:v>
                    </c:pt>
                    <c:pt idx="4">
                      <c:v>1</c:v>
                    </c:pt>
                    <c:pt idx="5">
                      <c:v>1</c:v>
                    </c:pt>
                    <c:pt idx="6">
                      <c:v>1</c:v>
                    </c:pt>
                  </c:numLit>
                </c:val>
                <c:smooth val="0"/>
                <c:extLst>
                  <c:ext xmlns:c16="http://schemas.microsoft.com/office/drawing/2014/chart" uri="{C3380CC4-5D6E-409C-BE32-E72D297353CC}">
                    <c16:uniqueId val="{00000003-FC78-4536-BFB3-1E1C74F97CBA}"/>
                  </c:ext>
                </c:extLst>
              </c15:ser>
            </c15:filteredLineSeries>
          </c:ext>
        </c:extLst>
      </c:lineChart>
      <c:cat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Employees Present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auto val="1"/>
        <c:lblAlgn val="ctr"/>
        <c:lblOffset val="100"/>
        <c:noMultiLvlLbl val="0"/>
      </c:catAx>
      <c:valAx>
        <c:axId val="185581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State Space Reduction</a:t>
            </a:r>
            <a:endParaRPr lang="en-US"/>
          </a:p>
        </c:rich>
      </c:tx>
      <c:layout>
        <c:manualLayout>
          <c:xMode val="edge"/>
          <c:yMode val="edge"/>
          <c:x val="0.27528361809869861"/>
          <c:y val="2.615601341165034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1.5266379827128484E-2"/>
                  <c:y val="-0.1353160542094720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yVal>
            <c:numRef>
              <c:f>'Sync v Non-Sync'!$N$38:$N$43</c:f>
              <c:numCache>
                <c:formatCode>0.00</c:formatCode>
                <c:ptCount val="6"/>
                <c:pt idx="0">
                  <c:v>5.8946949179544372</c:v>
                </c:pt>
                <c:pt idx="1">
                  <c:v>3.9784604822792415</c:v>
                </c:pt>
                <c:pt idx="2">
                  <c:v>2.863253940040289</c:v>
                </c:pt>
                <c:pt idx="3">
                  <c:v>2.5311916425343042</c:v>
                </c:pt>
                <c:pt idx="4">
                  <c:v>2.5253686818870738</c:v>
                </c:pt>
                <c:pt idx="5">
                  <c:v>2.270957097477488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3-CF63-4594-86F7-34D2458728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5812672"/>
        <c:axId val="1855813920"/>
        <c:extLst/>
      </c:scatterChart>
      <c:val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crossBetween val="midCat"/>
      </c:valAx>
      <c:valAx>
        <c:axId val="185581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 Space Reduction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State Space Reduction</a:t>
            </a:r>
            <a:endParaRPr lang="en-US"/>
          </a:p>
        </c:rich>
      </c:tx>
      <c:layout>
        <c:manualLayout>
          <c:xMode val="edge"/>
          <c:yMode val="edge"/>
          <c:x val="0.27528361809869861"/>
          <c:y val="2.615601341165034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1.5266379827128484E-2"/>
                  <c:y val="-0.1353160542094720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Ref>
              <c:f>'Sync v Non-Sync'!$B$53:$B$55</c:f>
              <c:strCache>
                <c:ptCount val="3"/>
                <c:pt idx="0">
                  <c:v>All Combined</c:v>
                </c:pt>
                <c:pt idx="1">
                  <c:v>Any Two</c:v>
                </c:pt>
                <c:pt idx="2">
                  <c:v>All Disjoint</c:v>
                </c:pt>
              </c:strCache>
            </c:strRef>
          </c:cat>
          <c:val>
            <c:numRef>
              <c:f>'Sync v Non-Sync'!$N$53:$N$55</c:f>
              <c:numCache>
                <c:formatCode>0.00</c:formatCode>
                <c:ptCount val="3"/>
                <c:pt idx="0">
                  <c:v>5.2368839427662959</c:v>
                </c:pt>
                <c:pt idx="1">
                  <c:v>4.8136180034622047</c:v>
                </c:pt>
                <c:pt idx="2">
                  <c:v>2.863253940040289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1-3C33-4DC3-87EB-88EFA5008D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5812672"/>
        <c:axId val="1855813920"/>
      </c:lineChart>
      <c:cat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auto val="1"/>
        <c:lblAlgn val="ctr"/>
        <c:lblOffset val="100"/>
        <c:noMultiLvlLbl val="0"/>
      </c:catAx>
      <c:valAx>
        <c:axId val="185581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 Space Reduction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Sync.</a:t>
            </a:r>
            <a:r>
              <a:rPr lang="en-US" baseline="0"/>
              <a:t> vs. Non-Sync on State Space Reduction</a:t>
            </a:r>
            <a:endParaRPr lang="en-US"/>
          </a:p>
        </c:rich>
      </c:tx>
      <c:layout>
        <c:manualLayout>
          <c:xMode val="edge"/>
          <c:yMode val="edge"/>
          <c:x val="0.27528361809869861"/>
          <c:y val="2.615601341165034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3.1547575103430557E-2"/>
                  <c:y val="-8.456980858169055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strLit>
              <c:ptCount val="7"/>
              <c:pt idx="0">
                <c:v>A</c:v>
              </c:pt>
              <c:pt idx="1">
                <c:v>B</c:v>
              </c:pt>
              <c:pt idx="2">
                <c:v>C</c:v>
              </c:pt>
              <c:pt idx="3">
                <c:v>AB</c:v>
              </c:pt>
              <c:pt idx="4">
                <c:v>AC</c:v>
              </c:pt>
              <c:pt idx="5">
                <c:v>BC</c:v>
              </c:pt>
              <c:pt idx="6">
                <c:v>ABC</c:v>
              </c:pt>
            </c:strLit>
          </c:cat>
          <c:val>
            <c:numRef>
              <c:f>'Sync v Non-Sync'!$N$106:$N$112</c:f>
              <c:numCache>
                <c:formatCode>0.00</c:formatCode>
                <c:ptCount val="7"/>
                <c:pt idx="0">
                  <c:v>8</c:v>
                </c:pt>
                <c:pt idx="1">
                  <c:v>16</c:v>
                </c:pt>
                <c:pt idx="2">
                  <c:v>32</c:v>
                </c:pt>
                <c:pt idx="3">
                  <c:v>128</c:v>
                </c:pt>
                <c:pt idx="4">
                  <c:v>256</c:v>
                </c:pt>
                <c:pt idx="5">
                  <c:v>512</c:v>
                </c:pt>
                <c:pt idx="6">
                  <c:v>4096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1-97B3-4E33-8E49-CA8A117DE3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5812672"/>
        <c:axId val="1855813920"/>
      </c:lineChart>
      <c:catAx>
        <c:axId val="1855812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Services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3920"/>
        <c:crosses val="autoZero"/>
        <c:auto val="1"/>
        <c:lblAlgn val="ctr"/>
        <c:lblOffset val="100"/>
        <c:noMultiLvlLbl val="0"/>
      </c:catAx>
      <c:valAx>
        <c:axId val="185581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State Space Reduction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58126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MPI!$N$83:$N$96</c:f>
              <c:numCache>
                <c:formatCode>0.00</c:formatCode>
                <c:ptCount val="14"/>
                <c:pt idx="0">
                  <c:v>355.024</c:v>
                </c:pt>
                <c:pt idx="1">
                  <c:v>419.815</c:v>
                </c:pt>
                <c:pt idx="2">
                  <c:v>513.53899999999999</c:v>
                </c:pt>
                <c:pt idx="3">
                  <c:v>700.20899999999995</c:v>
                </c:pt>
                <c:pt idx="4">
                  <c:v>1078.646</c:v>
                </c:pt>
                <c:pt idx="5">
                  <c:v>1811.3050000000001</c:v>
                </c:pt>
                <c:pt idx="6">
                  <c:v>3278.0639999999999</c:v>
                </c:pt>
                <c:pt idx="7">
                  <c:v>6200.7049999999999</c:v>
                </c:pt>
                <c:pt idx="8">
                  <c:v>12042.058000000001</c:v>
                </c:pt>
                <c:pt idx="9">
                  <c:v>53293.520000000004</c:v>
                </c:pt>
                <c:pt idx="10">
                  <c:v>73919.251000000004</c:v>
                </c:pt>
                <c:pt idx="11">
                  <c:v>94544.982000000004</c:v>
                </c:pt>
                <c:pt idx="12">
                  <c:v>187671.43599999999</c:v>
                </c:pt>
                <c:pt idx="13">
                  <c:v>373057.48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AF7-448F-A23C-B049BDB987E1}"/>
            </c:ext>
          </c:extLst>
        </c:ser>
        <c:ser>
          <c:idx val="1"/>
          <c:order val="1"/>
          <c:tx>
            <c:v>2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MPI!$O$83:$O$96</c:f>
              <c:numCache>
                <c:formatCode>0.00</c:formatCode>
                <c:ptCount val="14"/>
                <c:pt idx="0">
                  <c:v>1596.6590000000001</c:v>
                </c:pt>
                <c:pt idx="1">
                  <c:v>1654.51</c:v>
                </c:pt>
                <c:pt idx="2">
                  <c:v>1756.396</c:v>
                </c:pt>
                <c:pt idx="3">
                  <c:v>1946.7</c:v>
                </c:pt>
                <c:pt idx="4">
                  <c:v>2307.9589999999998</c:v>
                </c:pt>
                <c:pt idx="5">
                  <c:v>2895.17</c:v>
                </c:pt>
                <c:pt idx="6">
                  <c:v>4560.6090000000004</c:v>
                </c:pt>
                <c:pt idx="7">
                  <c:v>7475.5420000000004</c:v>
                </c:pt>
                <c:pt idx="8">
                  <c:v>13407.576999999999</c:v>
                </c:pt>
                <c:pt idx="9">
                  <c:v>54362.739000000001</c:v>
                </c:pt>
                <c:pt idx="10">
                  <c:v>74840.320000000007</c:v>
                </c:pt>
                <c:pt idx="11">
                  <c:v>95317.900999999998</c:v>
                </c:pt>
                <c:pt idx="12">
                  <c:v>189204.81700000001</c:v>
                </c:pt>
                <c:pt idx="13">
                  <c:v>375956.91499999998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AF7-448F-A23C-B049BDB987E1}"/>
            </c:ext>
          </c:extLst>
        </c:ser>
        <c:ser>
          <c:idx val="2"/>
          <c:order val="2"/>
          <c:tx>
            <c:v>3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MPI!$P$83:$P$96</c:f>
              <c:numCache>
                <c:formatCode>0.00</c:formatCode>
                <c:ptCount val="14"/>
                <c:pt idx="0">
                  <c:v>2287.3490000000002</c:v>
                </c:pt>
                <c:pt idx="1">
                  <c:v>1897.941</c:v>
                </c:pt>
                <c:pt idx="2">
                  <c:v>1992.1579999999999</c:v>
                </c:pt>
                <c:pt idx="3">
                  <c:v>2623.2249999999999</c:v>
                </c:pt>
                <c:pt idx="4">
                  <c:v>2756.9319999999998</c:v>
                </c:pt>
                <c:pt idx="5">
                  <c:v>3501.4409999999998</c:v>
                </c:pt>
                <c:pt idx="6">
                  <c:v>4778.5519999999997</c:v>
                </c:pt>
                <c:pt idx="7">
                  <c:v>7769.3519999999999</c:v>
                </c:pt>
                <c:pt idx="8">
                  <c:v>13968.339</c:v>
                </c:pt>
                <c:pt idx="9">
                  <c:v>54779.593999999997</c:v>
                </c:pt>
                <c:pt idx="10">
                  <c:v>75185.2215</c:v>
                </c:pt>
                <c:pt idx="11">
                  <c:v>95590.849000000002</c:v>
                </c:pt>
                <c:pt idx="12">
                  <c:v>188283.397</c:v>
                </c:pt>
                <c:pt idx="13">
                  <c:v>377786.02399999998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AF7-448F-A23C-B049BDB987E1}"/>
            </c:ext>
          </c:extLst>
        </c:ser>
        <c:ser>
          <c:idx val="3"/>
          <c:order val="3"/>
          <c:tx>
            <c:v>4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MPI!$Q$83:$Q$96</c:f>
              <c:numCache>
                <c:formatCode>0.00</c:formatCode>
                <c:ptCount val="14"/>
                <c:pt idx="0">
                  <c:v>2276.777</c:v>
                </c:pt>
                <c:pt idx="1">
                  <c:v>2345.0100000000002</c:v>
                </c:pt>
                <c:pt idx="2">
                  <c:v>2403.2040000000002</c:v>
                </c:pt>
                <c:pt idx="3">
                  <c:v>2181.0100000000002</c:v>
                </c:pt>
                <c:pt idx="4">
                  <c:v>2557.6239999999998</c:v>
                </c:pt>
                <c:pt idx="5">
                  <c:v>3653.902</c:v>
                </c:pt>
                <c:pt idx="6">
                  <c:v>4749.5780000000004</c:v>
                </c:pt>
                <c:pt idx="7">
                  <c:v>7701.1689999999999</c:v>
                </c:pt>
                <c:pt idx="8">
                  <c:v>14293.45</c:v>
                </c:pt>
                <c:pt idx="9">
                  <c:v>54991.606999999996</c:v>
                </c:pt>
                <c:pt idx="10">
                  <c:v>75340.685499999992</c:v>
                </c:pt>
                <c:pt idx="11">
                  <c:v>95689.763999999996</c:v>
                </c:pt>
                <c:pt idx="12">
                  <c:v>188982.19899999999</c:v>
                </c:pt>
                <c:pt idx="13">
                  <c:v>372479.16700000002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AF7-448F-A23C-B049BDB987E1}"/>
            </c:ext>
          </c:extLst>
        </c:ser>
        <c:ser>
          <c:idx val="4"/>
          <c:order val="4"/>
          <c:tx>
            <c:v>5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MPI!$R$83:$R$96</c:f>
              <c:numCache>
                <c:formatCode>0.00</c:formatCode>
                <c:ptCount val="14"/>
                <c:pt idx="0">
                  <c:v>2225.8180000000002</c:v>
                </c:pt>
                <c:pt idx="1">
                  <c:v>2322.797</c:v>
                </c:pt>
                <c:pt idx="2">
                  <c:v>2346.2579999999998</c:v>
                </c:pt>
                <c:pt idx="3">
                  <c:v>2457.203</c:v>
                </c:pt>
                <c:pt idx="4">
                  <c:v>2612.1320000000001</c:v>
                </c:pt>
                <c:pt idx="5">
                  <c:v>3584.3719999999998</c:v>
                </c:pt>
                <c:pt idx="6">
                  <c:v>5069.1350000000002</c:v>
                </c:pt>
                <c:pt idx="7">
                  <c:v>8371.1509999999998</c:v>
                </c:pt>
                <c:pt idx="8">
                  <c:v>14088.509</c:v>
                </c:pt>
                <c:pt idx="9">
                  <c:v>55058.519500000002</c:v>
                </c:pt>
                <c:pt idx="10">
                  <c:v>75543.524749999997</c:v>
                </c:pt>
                <c:pt idx="11">
                  <c:v>96028.53</c:v>
                </c:pt>
                <c:pt idx="12">
                  <c:v>191532.71400000001</c:v>
                </c:pt>
                <c:pt idx="13">
                  <c:v>374725.02600000001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AF7-448F-A23C-B049BDB987E1}"/>
            </c:ext>
          </c:extLst>
        </c:ser>
        <c:ser>
          <c:idx val="5"/>
          <c:order val="5"/>
          <c:tx>
            <c:v>6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MPI!$S$83:$S$96</c:f>
              <c:numCache>
                <c:formatCode>0.00</c:formatCode>
                <c:ptCount val="14"/>
                <c:pt idx="0">
                  <c:v>2138.1210000000001</c:v>
                </c:pt>
                <c:pt idx="1">
                  <c:v>2582.808</c:v>
                </c:pt>
                <c:pt idx="2">
                  <c:v>2365.4279999999999</c:v>
                </c:pt>
                <c:pt idx="3">
                  <c:v>2564.0790000000002</c:v>
                </c:pt>
                <c:pt idx="4">
                  <c:v>2571.8530000000001</c:v>
                </c:pt>
                <c:pt idx="5">
                  <c:v>3582.884</c:v>
                </c:pt>
                <c:pt idx="6">
                  <c:v>4742.433</c:v>
                </c:pt>
                <c:pt idx="7">
                  <c:v>7886.3040000000001</c:v>
                </c:pt>
                <c:pt idx="8">
                  <c:v>13828.516</c:v>
                </c:pt>
                <c:pt idx="9">
                  <c:v>54989.4735</c:v>
                </c:pt>
                <c:pt idx="10">
                  <c:v>75569.952250000002</c:v>
                </c:pt>
                <c:pt idx="11">
                  <c:v>96150.430999999997</c:v>
                </c:pt>
                <c:pt idx="12">
                  <c:v>188323.68900000001</c:v>
                </c:pt>
                <c:pt idx="13">
                  <c:v>380541.37699999998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AF7-448F-A23C-B049BDB987E1}"/>
            </c:ext>
          </c:extLst>
        </c:ser>
        <c:ser>
          <c:idx val="6"/>
          <c:order val="6"/>
          <c:tx>
            <c:v>7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MPI!$T$83:$T$96</c:f>
              <c:numCache>
                <c:formatCode>0.00</c:formatCode>
                <c:ptCount val="14"/>
                <c:pt idx="0">
                  <c:v>2672.837</c:v>
                </c:pt>
                <c:pt idx="1">
                  <c:v>2529.2379999999998</c:v>
                </c:pt>
                <c:pt idx="2">
                  <c:v>2717.4079999999999</c:v>
                </c:pt>
                <c:pt idx="3">
                  <c:v>2563.71</c:v>
                </c:pt>
                <c:pt idx="4">
                  <c:v>2404.83</c:v>
                </c:pt>
                <c:pt idx="5">
                  <c:v>3094.9470000000001</c:v>
                </c:pt>
                <c:pt idx="6">
                  <c:v>3517.1610000000001</c:v>
                </c:pt>
                <c:pt idx="7">
                  <c:v>5329.6210000000001</c:v>
                </c:pt>
                <c:pt idx="8">
                  <c:v>8264.5030000000006</c:v>
                </c:pt>
                <c:pt idx="9">
                  <c:v>28849.18</c:v>
                </c:pt>
                <c:pt idx="10">
                  <c:v>39141.518500000006</c:v>
                </c:pt>
                <c:pt idx="11">
                  <c:v>49433.857000000004</c:v>
                </c:pt>
                <c:pt idx="12">
                  <c:v>95659.956000000006</c:v>
                </c:pt>
                <c:pt idx="13">
                  <c:v>189340.712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AF7-448F-A23C-B049BDB987E1}"/>
            </c:ext>
          </c:extLst>
        </c:ser>
        <c:ser>
          <c:idx val="7"/>
          <c:order val="7"/>
          <c:tx>
            <c:v>8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MPI!$U$83:$U$96</c:f>
              <c:numCache>
                <c:formatCode>0.00</c:formatCode>
                <c:ptCount val="14"/>
                <c:pt idx="0">
                  <c:v>1992.8979999999999</c:v>
                </c:pt>
                <c:pt idx="1">
                  <c:v>2316.7950000000001</c:v>
                </c:pt>
                <c:pt idx="2">
                  <c:v>2462.34</c:v>
                </c:pt>
                <c:pt idx="3">
                  <c:v>2078.2530000000002</c:v>
                </c:pt>
                <c:pt idx="4">
                  <c:v>2597.7260000000001</c:v>
                </c:pt>
                <c:pt idx="5">
                  <c:v>2635.6570000000002</c:v>
                </c:pt>
                <c:pt idx="6">
                  <c:v>3375.9090000000001</c:v>
                </c:pt>
                <c:pt idx="7">
                  <c:v>5230.777</c:v>
                </c:pt>
                <c:pt idx="8">
                  <c:v>8175.76</c:v>
                </c:pt>
                <c:pt idx="9">
                  <c:v>28824.934499999999</c:v>
                </c:pt>
                <c:pt idx="10">
                  <c:v>39149.52175</c:v>
                </c:pt>
                <c:pt idx="11">
                  <c:v>49474.108999999997</c:v>
                </c:pt>
                <c:pt idx="12">
                  <c:v>104213.571</c:v>
                </c:pt>
                <c:pt idx="13">
                  <c:v>196541.054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AF7-448F-A23C-B049BDB987E1}"/>
            </c:ext>
          </c:extLst>
        </c:ser>
        <c:ser>
          <c:idx val="8"/>
          <c:order val="8"/>
          <c:tx>
            <c:v>9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MPI!$V$83:$V$96</c:f>
              <c:numCache>
                <c:formatCode>0.00</c:formatCode>
                <c:ptCount val="14"/>
                <c:pt idx="0">
                  <c:v>2172.1799999999998</c:v>
                </c:pt>
                <c:pt idx="1">
                  <c:v>2508.2280000000001</c:v>
                </c:pt>
                <c:pt idx="2">
                  <c:v>2542.143</c:v>
                </c:pt>
                <c:pt idx="3">
                  <c:v>2763.2759999999998</c:v>
                </c:pt>
                <c:pt idx="4">
                  <c:v>2713.9720000000002</c:v>
                </c:pt>
                <c:pt idx="5">
                  <c:v>3135.7719999999999</c:v>
                </c:pt>
                <c:pt idx="6">
                  <c:v>3469.5619999999999</c:v>
                </c:pt>
                <c:pt idx="7">
                  <c:v>4055.3119999999999</c:v>
                </c:pt>
                <c:pt idx="8">
                  <c:v>6514.9849999999997</c:v>
                </c:pt>
                <c:pt idx="9">
                  <c:v>20789.645499999999</c:v>
                </c:pt>
                <c:pt idx="10">
                  <c:v>27926.975749999998</c:v>
                </c:pt>
                <c:pt idx="11">
                  <c:v>35064.305999999997</c:v>
                </c:pt>
                <c:pt idx="12">
                  <c:v>65096.51</c:v>
                </c:pt>
                <c:pt idx="13">
                  <c:v>129281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AF7-448F-A23C-B049BDB987E1}"/>
            </c:ext>
          </c:extLst>
        </c:ser>
        <c:ser>
          <c:idx val="9"/>
          <c:order val="9"/>
          <c:tx>
            <c:v>10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MPI!$W$83:$W$96</c:f>
              <c:numCache>
                <c:formatCode>0.00</c:formatCode>
                <c:ptCount val="14"/>
                <c:pt idx="0">
                  <c:v>1982.377</c:v>
                </c:pt>
                <c:pt idx="1">
                  <c:v>2410.5909999999999</c:v>
                </c:pt>
                <c:pt idx="2">
                  <c:v>2036.5440000000001</c:v>
                </c:pt>
                <c:pt idx="3">
                  <c:v>2582.1019999999999</c:v>
                </c:pt>
                <c:pt idx="4">
                  <c:v>2419.3290000000002</c:v>
                </c:pt>
                <c:pt idx="5">
                  <c:v>2539.6190000000001</c:v>
                </c:pt>
                <c:pt idx="6">
                  <c:v>3348.373</c:v>
                </c:pt>
                <c:pt idx="7">
                  <c:v>4357.9769999999999</c:v>
                </c:pt>
                <c:pt idx="8">
                  <c:v>6090.0429999999997</c:v>
                </c:pt>
                <c:pt idx="9">
                  <c:v>19780.573</c:v>
                </c:pt>
                <c:pt idx="10">
                  <c:v>26625.838000000003</c:v>
                </c:pt>
                <c:pt idx="11">
                  <c:v>33471.103000000003</c:v>
                </c:pt>
                <c:pt idx="12">
                  <c:v>65764.781000000003</c:v>
                </c:pt>
                <c:pt idx="13">
                  <c:v>128175.72900000001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AF7-448F-A23C-B049BDB987E1}"/>
            </c:ext>
          </c:extLst>
        </c:ser>
        <c:ser>
          <c:idx val="10"/>
          <c:order val="10"/>
          <c:tx>
            <c:v>11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MPI!$X$83:$X$96</c:f>
              <c:numCache>
                <c:formatCode>0.00</c:formatCode>
                <c:ptCount val="14"/>
                <c:pt idx="0">
                  <c:v>2586.114</c:v>
                </c:pt>
                <c:pt idx="1">
                  <c:v>2167.1129999999998</c:v>
                </c:pt>
                <c:pt idx="2">
                  <c:v>2187.0117</c:v>
                </c:pt>
                <c:pt idx="3">
                  <c:v>2696.78</c:v>
                </c:pt>
                <c:pt idx="4">
                  <c:v>2615.5659999999998</c:v>
                </c:pt>
                <c:pt idx="5">
                  <c:v>2988.9760000000001</c:v>
                </c:pt>
                <c:pt idx="6">
                  <c:v>2996.9189999999999</c:v>
                </c:pt>
                <c:pt idx="7">
                  <c:v>4289.3469999999998</c:v>
                </c:pt>
                <c:pt idx="8">
                  <c:v>5058.6210000000001</c:v>
                </c:pt>
                <c:pt idx="9">
                  <c:v>16633.218000000001</c:v>
                </c:pt>
                <c:pt idx="10">
                  <c:v>22420.516499999998</c:v>
                </c:pt>
                <c:pt idx="11">
                  <c:v>28207.814999999999</c:v>
                </c:pt>
                <c:pt idx="12">
                  <c:v>53931.008000000002</c:v>
                </c:pt>
                <c:pt idx="13">
                  <c:v>96110.95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AAF7-448F-A23C-B049BDB987E1}"/>
            </c:ext>
          </c:extLst>
        </c:ser>
        <c:ser>
          <c:idx val="11"/>
          <c:order val="11"/>
          <c:tx>
            <c:v>12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MPI!$Y$83:$Y$96</c:f>
              <c:numCache>
                <c:formatCode>0.00</c:formatCode>
                <c:ptCount val="14"/>
                <c:pt idx="0">
                  <c:v>2391.4810000000002</c:v>
                </c:pt>
                <c:pt idx="1">
                  <c:v>2464.3969999999999</c:v>
                </c:pt>
                <c:pt idx="2">
                  <c:v>2519.7559999999999</c:v>
                </c:pt>
                <c:pt idx="3">
                  <c:v>2910.5889999999999</c:v>
                </c:pt>
                <c:pt idx="4">
                  <c:v>2558.721</c:v>
                </c:pt>
                <c:pt idx="5">
                  <c:v>2467.7179999999998</c:v>
                </c:pt>
                <c:pt idx="6">
                  <c:v>2921.6610000000001</c:v>
                </c:pt>
                <c:pt idx="7">
                  <c:v>4216.6319999999996</c:v>
                </c:pt>
                <c:pt idx="8">
                  <c:v>6680.8140000000003</c:v>
                </c:pt>
                <c:pt idx="9">
                  <c:v>16815.771000000001</c:v>
                </c:pt>
                <c:pt idx="10">
                  <c:v>21883.249499999998</c:v>
                </c:pt>
                <c:pt idx="11">
                  <c:v>26950.727999999999</c:v>
                </c:pt>
                <c:pt idx="12">
                  <c:v>49699.127</c:v>
                </c:pt>
                <c:pt idx="13">
                  <c:v>96614.475000000006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AAF7-448F-A23C-B049BDB98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560608"/>
        <c:axId val="197562688"/>
      </c:scatterChart>
      <c:valAx>
        <c:axId val="197560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Exploit List</a:t>
                </a:r>
                <a:r>
                  <a:rPr lang="en-US" baseline="0"/>
                  <a:t> Size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62688"/>
        <c:crosses val="autoZero"/>
        <c:crossBetween val="midCat"/>
      </c:valAx>
      <c:valAx>
        <c:axId val="197562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606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egendEntry>
        <c:idx val="19"/>
        <c:delete val="1"/>
      </c:legendEntry>
      <c:legendEntry>
        <c:idx val="20"/>
        <c:delete val="1"/>
      </c:legendEntry>
      <c:legendEntry>
        <c:idx val="21"/>
        <c:delete val="1"/>
      </c:legendEntry>
      <c:legendEntry>
        <c:idx val="22"/>
        <c:delete val="1"/>
      </c:legendEntry>
      <c:legendEntry>
        <c:idx val="2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MPI!$N$83:$N$96</c:f>
              <c:numCache>
                <c:formatCode>0.00</c:formatCode>
                <c:ptCount val="14"/>
                <c:pt idx="0">
                  <c:v>355.024</c:v>
                </c:pt>
                <c:pt idx="1">
                  <c:v>419.815</c:v>
                </c:pt>
                <c:pt idx="2">
                  <c:v>513.53899999999999</c:v>
                </c:pt>
                <c:pt idx="3">
                  <c:v>700.20899999999995</c:v>
                </c:pt>
                <c:pt idx="4">
                  <c:v>1078.646</c:v>
                </c:pt>
                <c:pt idx="5">
                  <c:v>1811.3050000000001</c:v>
                </c:pt>
                <c:pt idx="6">
                  <c:v>3278.0639999999999</c:v>
                </c:pt>
                <c:pt idx="7">
                  <c:v>6200.7049999999999</c:v>
                </c:pt>
                <c:pt idx="8">
                  <c:v>12042.058000000001</c:v>
                </c:pt>
                <c:pt idx="9">
                  <c:v>53293.520000000004</c:v>
                </c:pt>
                <c:pt idx="10">
                  <c:v>73919.251000000004</c:v>
                </c:pt>
                <c:pt idx="11">
                  <c:v>94544.982000000004</c:v>
                </c:pt>
                <c:pt idx="12">
                  <c:v>187671.43599999999</c:v>
                </c:pt>
                <c:pt idx="13">
                  <c:v>373057.48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036-45D9-B023-14E91F1D15D6}"/>
            </c:ext>
          </c:extLst>
        </c:ser>
        <c:ser>
          <c:idx val="1"/>
          <c:order val="1"/>
          <c:tx>
            <c:v>2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MPI!$O$83:$O$96</c:f>
              <c:numCache>
                <c:formatCode>0.00</c:formatCode>
                <c:ptCount val="14"/>
                <c:pt idx="0">
                  <c:v>1596.6590000000001</c:v>
                </c:pt>
                <c:pt idx="1">
                  <c:v>1654.51</c:v>
                </c:pt>
                <c:pt idx="2">
                  <c:v>1756.396</c:v>
                </c:pt>
                <c:pt idx="3">
                  <c:v>1946.7</c:v>
                </c:pt>
                <c:pt idx="4">
                  <c:v>2307.9589999999998</c:v>
                </c:pt>
                <c:pt idx="5">
                  <c:v>2895.17</c:v>
                </c:pt>
                <c:pt idx="6">
                  <c:v>4560.6090000000004</c:v>
                </c:pt>
                <c:pt idx="7">
                  <c:v>7475.5420000000004</c:v>
                </c:pt>
                <c:pt idx="8">
                  <c:v>13407.576999999999</c:v>
                </c:pt>
                <c:pt idx="9">
                  <c:v>54362.739000000001</c:v>
                </c:pt>
                <c:pt idx="10">
                  <c:v>74840.320000000007</c:v>
                </c:pt>
                <c:pt idx="11">
                  <c:v>95317.900999999998</c:v>
                </c:pt>
                <c:pt idx="12">
                  <c:v>189204.81700000001</c:v>
                </c:pt>
                <c:pt idx="13">
                  <c:v>375956.91499999998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036-45D9-B023-14E91F1D15D6}"/>
            </c:ext>
          </c:extLst>
        </c:ser>
        <c:ser>
          <c:idx val="2"/>
          <c:order val="2"/>
          <c:tx>
            <c:v>3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MPI!$P$83:$P$96</c:f>
              <c:numCache>
                <c:formatCode>0.00</c:formatCode>
                <c:ptCount val="14"/>
                <c:pt idx="0">
                  <c:v>2287.3490000000002</c:v>
                </c:pt>
                <c:pt idx="1">
                  <c:v>1897.941</c:v>
                </c:pt>
                <c:pt idx="2">
                  <c:v>1992.1579999999999</c:v>
                </c:pt>
                <c:pt idx="3">
                  <c:v>2623.2249999999999</c:v>
                </c:pt>
                <c:pt idx="4">
                  <c:v>2756.9319999999998</c:v>
                </c:pt>
                <c:pt idx="5">
                  <c:v>3501.4409999999998</c:v>
                </c:pt>
                <c:pt idx="6">
                  <c:v>4778.5519999999997</c:v>
                </c:pt>
                <c:pt idx="7">
                  <c:v>7769.3519999999999</c:v>
                </c:pt>
                <c:pt idx="8">
                  <c:v>13968.339</c:v>
                </c:pt>
                <c:pt idx="9">
                  <c:v>54779.593999999997</c:v>
                </c:pt>
                <c:pt idx="10">
                  <c:v>75185.2215</c:v>
                </c:pt>
                <c:pt idx="11">
                  <c:v>95590.849000000002</c:v>
                </c:pt>
                <c:pt idx="12">
                  <c:v>188283.397</c:v>
                </c:pt>
                <c:pt idx="13">
                  <c:v>377786.02399999998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036-45D9-B023-14E91F1D15D6}"/>
            </c:ext>
          </c:extLst>
        </c:ser>
        <c:ser>
          <c:idx val="3"/>
          <c:order val="3"/>
          <c:tx>
            <c:v>4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MPI!$Q$83:$Q$96</c:f>
              <c:numCache>
                <c:formatCode>0.00</c:formatCode>
                <c:ptCount val="14"/>
                <c:pt idx="0">
                  <c:v>2276.777</c:v>
                </c:pt>
                <c:pt idx="1">
                  <c:v>2345.0100000000002</c:v>
                </c:pt>
                <c:pt idx="2">
                  <c:v>2403.2040000000002</c:v>
                </c:pt>
                <c:pt idx="3">
                  <c:v>2181.0100000000002</c:v>
                </c:pt>
                <c:pt idx="4">
                  <c:v>2557.6239999999998</c:v>
                </c:pt>
                <c:pt idx="5">
                  <c:v>3653.902</c:v>
                </c:pt>
                <c:pt idx="6">
                  <c:v>4749.5780000000004</c:v>
                </c:pt>
                <c:pt idx="7">
                  <c:v>7701.1689999999999</c:v>
                </c:pt>
                <c:pt idx="8">
                  <c:v>14293.45</c:v>
                </c:pt>
                <c:pt idx="9">
                  <c:v>54991.606999999996</c:v>
                </c:pt>
                <c:pt idx="10">
                  <c:v>75340.685499999992</c:v>
                </c:pt>
                <c:pt idx="11">
                  <c:v>95689.763999999996</c:v>
                </c:pt>
                <c:pt idx="12">
                  <c:v>188982.19899999999</c:v>
                </c:pt>
                <c:pt idx="13">
                  <c:v>372479.16700000002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036-45D9-B023-14E91F1D15D6}"/>
            </c:ext>
          </c:extLst>
        </c:ser>
        <c:ser>
          <c:idx val="4"/>
          <c:order val="4"/>
          <c:tx>
            <c:v>5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MPI!$R$83:$R$96</c:f>
              <c:numCache>
                <c:formatCode>0.00</c:formatCode>
                <c:ptCount val="14"/>
                <c:pt idx="0">
                  <c:v>2225.8180000000002</c:v>
                </c:pt>
                <c:pt idx="1">
                  <c:v>2322.797</c:v>
                </c:pt>
                <c:pt idx="2">
                  <c:v>2346.2579999999998</c:v>
                </c:pt>
                <c:pt idx="3">
                  <c:v>2457.203</c:v>
                </c:pt>
                <c:pt idx="4">
                  <c:v>2612.1320000000001</c:v>
                </c:pt>
                <c:pt idx="5">
                  <c:v>3584.3719999999998</c:v>
                </c:pt>
                <c:pt idx="6">
                  <c:v>5069.1350000000002</c:v>
                </c:pt>
                <c:pt idx="7">
                  <c:v>8371.1509999999998</c:v>
                </c:pt>
                <c:pt idx="8">
                  <c:v>14088.509</c:v>
                </c:pt>
                <c:pt idx="9">
                  <c:v>55058.519500000002</c:v>
                </c:pt>
                <c:pt idx="10">
                  <c:v>75543.524749999997</c:v>
                </c:pt>
                <c:pt idx="11">
                  <c:v>96028.53</c:v>
                </c:pt>
                <c:pt idx="12">
                  <c:v>191532.71400000001</c:v>
                </c:pt>
                <c:pt idx="13">
                  <c:v>374725.02600000001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C036-45D9-B023-14E91F1D15D6}"/>
            </c:ext>
          </c:extLst>
        </c:ser>
        <c:ser>
          <c:idx val="5"/>
          <c:order val="5"/>
          <c:tx>
            <c:v>6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MPI!$S$83:$S$96</c:f>
              <c:numCache>
                <c:formatCode>0.00</c:formatCode>
                <c:ptCount val="14"/>
                <c:pt idx="0">
                  <c:v>2138.1210000000001</c:v>
                </c:pt>
                <c:pt idx="1">
                  <c:v>2582.808</c:v>
                </c:pt>
                <c:pt idx="2">
                  <c:v>2365.4279999999999</c:v>
                </c:pt>
                <c:pt idx="3">
                  <c:v>2564.0790000000002</c:v>
                </c:pt>
                <c:pt idx="4">
                  <c:v>2571.8530000000001</c:v>
                </c:pt>
                <c:pt idx="5">
                  <c:v>3582.884</c:v>
                </c:pt>
                <c:pt idx="6">
                  <c:v>4742.433</c:v>
                </c:pt>
                <c:pt idx="7">
                  <c:v>7886.3040000000001</c:v>
                </c:pt>
                <c:pt idx="8">
                  <c:v>13828.516</c:v>
                </c:pt>
                <c:pt idx="9">
                  <c:v>54989.4735</c:v>
                </c:pt>
                <c:pt idx="10">
                  <c:v>75569.952250000002</c:v>
                </c:pt>
                <c:pt idx="11">
                  <c:v>96150.430999999997</c:v>
                </c:pt>
                <c:pt idx="12">
                  <c:v>188323.68900000001</c:v>
                </c:pt>
                <c:pt idx="13">
                  <c:v>380541.37699999998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C036-45D9-B023-14E91F1D15D6}"/>
            </c:ext>
          </c:extLst>
        </c:ser>
        <c:ser>
          <c:idx val="6"/>
          <c:order val="6"/>
          <c:tx>
            <c:v>7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MPI!$T$83:$T$96</c:f>
              <c:numCache>
                <c:formatCode>0.00</c:formatCode>
                <c:ptCount val="14"/>
                <c:pt idx="0">
                  <c:v>2672.837</c:v>
                </c:pt>
                <c:pt idx="1">
                  <c:v>2529.2379999999998</c:v>
                </c:pt>
                <c:pt idx="2">
                  <c:v>2717.4079999999999</c:v>
                </c:pt>
                <c:pt idx="3">
                  <c:v>2563.71</c:v>
                </c:pt>
                <c:pt idx="4">
                  <c:v>2404.83</c:v>
                </c:pt>
                <c:pt idx="5">
                  <c:v>3094.9470000000001</c:v>
                </c:pt>
                <c:pt idx="6">
                  <c:v>3517.1610000000001</c:v>
                </c:pt>
                <c:pt idx="7">
                  <c:v>5329.6210000000001</c:v>
                </c:pt>
                <c:pt idx="8">
                  <c:v>8264.5030000000006</c:v>
                </c:pt>
                <c:pt idx="9">
                  <c:v>28849.18</c:v>
                </c:pt>
                <c:pt idx="10">
                  <c:v>39141.518500000006</c:v>
                </c:pt>
                <c:pt idx="11">
                  <c:v>49433.857000000004</c:v>
                </c:pt>
                <c:pt idx="12">
                  <c:v>95659.956000000006</c:v>
                </c:pt>
                <c:pt idx="13">
                  <c:v>189340.712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C036-45D9-B023-14E91F1D15D6}"/>
            </c:ext>
          </c:extLst>
        </c:ser>
        <c:ser>
          <c:idx val="7"/>
          <c:order val="7"/>
          <c:tx>
            <c:v>8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MPI!$U$83:$U$96</c:f>
              <c:numCache>
                <c:formatCode>0.00</c:formatCode>
                <c:ptCount val="14"/>
                <c:pt idx="0">
                  <c:v>1992.8979999999999</c:v>
                </c:pt>
                <c:pt idx="1">
                  <c:v>2316.7950000000001</c:v>
                </c:pt>
                <c:pt idx="2">
                  <c:v>2462.34</c:v>
                </c:pt>
                <c:pt idx="3">
                  <c:v>2078.2530000000002</c:v>
                </c:pt>
                <c:pt idx="4">
                  <c:v>2597.7260000000001</c:v>
                </c:pt>
                <c:pt idx="5">
                  <c:v>2635.6570000000002</c:v>
                </c:pt>
                <c:pt idx="6">
                  <c:v>3375.9090000000001</c:v>
                </c:pt>
                <c:pt idx="7">
                  <c:v>5230.777</c:v>
                </c:pt>
                <c:pt idx="8">
                  <c:v>8175.76</c:v>
                </c:pt>
                <c:pt idx="9">
                  <c:v>28824.934499999999</c:v>
                </c:pt>
                <c:pt idx="10">
                  <c:v>39149.52175</c:v>
                </c:pt>
                <c:pt idx="11">
                  <c:v>49474.108999999997</c:v>
                </c:pt>
                <c:pt idx="12">
                  <c:v>104213.571</c:v>
                </c:pt>
                <c:pt idx="13">
                  <c:v>196541.054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C036-45D9-B023-14E91F1D15D6}"/>
            </c:ext>
          </c:extLst>
        </c:ser>
        <c:ser>
          <c:idx val="8"/>
          <c:order val="8"/>
          <c:tx>
            <c:v>9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MPI!$V$83:$V$96</c:f>
              <c:numCache>
                <c:formatCode>0.00</c:formatCode>
                <c:ptCount val="14"/>
                <c:pt idx="0">
                  <c:v>2172.1799999999998</c:v>
                </c:pt>
                <c:pt idx="1">
                  <c:v>2508.2280000000001</c:v>
                </c:pt>
                <c:pt idx="2">
                  <c:v>2542.143</c:v>
                </c:pt>
                <c:pt idx="3">
                  <c:v>2763.2759999999998</c:v>
                </c:pt>
                <c:pt idx="4">
                  <c:v>2713.9720000000002</c:v>
                </c:pt>
                <c:pt idx="5">
                  <c:v>3135.7719999999999</c:v>
                </c:pt>
                <c:pt idx="6">
                  <c:v>3469.5619999999999</c:v>
                </c:pt>
                <c:pt idx="7">
                  <c:v>4055.3119999999999</c:v>
                </c:pt>
                <c:pt idx="8">
                  <c:v>6514.9849999999997</c:v>
                </c:pt>
                <c:pt idx="9">
                  <c:v>20789.645499999999</c:v>
                </c:pt>
                <c:pt idx="10">
                  <c:v>27926.975749999998</c:v>
                </c:pt>
                <c:pt idx="11">
                  <c:v>35064.305999999997</c:v>
                </c:pt>
                <c:pt idx="12">
                  <c:v>65096.51</c:v>
                </c:pt>
                <c:pt idx="13">
                  <c:v>129281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C036-45D9-B023-14E91F1D15D6}"/>
            </c:ext>
          </c:extLst>
        </c:ser>
        <c:ser>
          <c:idx val="9"/>
          <c:order val="9"/>
          <c:tx>
            <c:v>10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MPI!$W$83:$W$96</c:f>
              <c:numCache>
                <c:formatCode>0.00</c:formatCode>
                <c:ptCount val="14"/>
                <c:pt idx="0">
                  <c:v>1982.377</c:v>
                </c:pt>
                <c:pt idx="1">
                  <c:v>2410.5909999999999</c:v>
                </c:pt>
                <c:pt idx="2">
                  <c:v>2036.5440000000001</c:v>
                </c:pt>
                <c:pt idx="3">
                  <c:v>2582.1019999999999</c:v>
                </c:pt>
                <c:pt idx="4">
                  <c:v>2419.3290000000002</c:v>
                </c:pt>
                <c:pt idx="5">
                  <c:v>2539.6190000000001</c:v>
                </c:pt>
                <c:pt idx="6">
                  <c:v>3348.373</c:v>
                </c:pt>
                <c:pt idx="7">
                  <c:v>4357.9769999999999</c:v>
                </c:pt>
                <c:pt idx="8">
                  <c:v>6090.0429999999997</c:v>
                </c:pt>
                <c:pt idx="9">
                  <c:v>19780.573</c:v>
                </c:pt>
                <c:pt idx="10">
                  <c:v>26625.838000000003</c:v>
                </c:pt>
                <c:pt idx="11">
                  <c:v>33471.103000000003</c:v>
                </c:pt>
                <c:pt idx="12">
                  <c:v>65764.781000000003</c:v>
                </c:pt>
                <c:pt idx="13">
                  <c:v>128175.72900000001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C036-45D9-B023-14E91F1D15D6}"/>
            </c:ext>
          </c:extLst>
        </c:ser>
        <c:ser>
          <c:idx val="10"/>
          <c:order val="10"/>
          <c:tx>
            <c:v>11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MPI!$X$83:$X$96</c:f>
              <c:numCache>
                <c:formatCode>0.00</c:formatCode>
                <c:ptCount val="14"/>
                <c:pt idx="0">
                  <c:v>2586.114</c:v>
                </c:pt>
                <c:pt idx="1">
                  <c:v>2167.1129999999998</c:v>
                </c:pt>
                <c:pt idx="2">
                  <c:v>2187.0117</c:v>
                </c:pt>
                <c:pt idx="3">
                  <c:v>2696.78</c:v>
                </c:pt>
                <c:pt idx="4">
                  <c:v>2615.5659999999998</c:v>
                </c:pt>
                <c:pt idx="5">
                  <c:v>2988.9760000000001</c:v>
                </c:pt>
                <c:pt idx="6">
                  <c:v>2996.9189999999999</c:v>
                </c:pt>
                <c:pt idx="7">
                  <c:v>4289.3469999999998</c:v>
                </c:pt>
                <c:pt idx="8">
                  <c:v>5058.6210000000001</c:v>
                </c:pt>
                <c:pt idx="9">
                  <c:v>16633.218000000001</c:v>
                </c:pt>
                <c:pt idx="10">
                  <c:v>22420.516499999998</c:v>
                </c:pt>
                <c:pt idx="11">
                  <c:v>28207.814999999999</c:v>
                </c:pt>
                <c:pt idx="12">
                  <c:v>53931.008000000002</c:v>
                </c:pt>
                <c:pt idx="13">
                  <c:v>96110.95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C036-45D9-B023-14E91F1D15D6}"/>
            </c:ext>
          </c:extLst>
        </c:ser>
        <c:ser>
          <c:idx val="11"/>
          <c:order val="11"/>
          <c:tx>
            <c:v>12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MPI!$Y$83:$Y$96</c:f>
              <c:numCache>
                <c:formatCode>0.00</c:formatCode>
                <c:ptCount val="14"/>
                <c:pt idx="0">
                  <c:v>2391.4810000000002</c:v>
                </c:pt>
                <c:pt idx="1">
                  <c:v>2464.3969999999999</c:v>
                </c:pt>
                <c:pt idx="2">
                  <c:v>2519.7559999999999</c:v>
                </c:pt>
                <c:pt idx="3">
                  <c:v>2910.5889999999999</c:v>
                </c:pt>
                <c:pt idx="4">
                  <c:v>2558.721</c:v>
                </c:pt>
                <c:pt idx="5">
                  <c:v>2467.7179999999998</c:v>
                </c:pt>
                <c:pt idx="6">
                  <c:v>2921.6610000000001</c:v>
                </c:pt>
                <c:pt idx="7">
                  <c:v>4216.6319999999996</c:v>
                </c:pt>
                <c:pt idx="8">
                  <c:v>6680.8140000000003</c:v>
                </c:pt>
                <c:pt idx="9">
                  <c:v>16815.771000000001</c:v>
                </c:pt>
                <c:pt idx="10">
                  <c:v>21883.249499999998</c:v>
                </c:pt>
                <c:pt idx="11">
                  <c:v>26950.727999999999</c:v>
                </c:pt>
                <c:pt idx="12">
                  <c:v>49699.127</c:v>
                </c:pt>
                <c:pt idx="13">
                  <c:v>96614.475000000006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C036-45D9-B023-14E91F1D15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560608"/>
        <c:axId val="197562688"/>
      </c:scatterChart>
      <c:valAx>
        <c:axId val="19756060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Exploit List</a:t>
                </a:r>
                <a:r>
                  <a:rPr lang="en-US" baseline="0"/>
                  <a:t> Size (log scale)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62688"/>
        <c:crosses val="autoZero"/>
        <c:crossBetween val="midCat"/>
      </c:valAx>
      <c:valAx>
        <c:axId val="1975626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(ms,</a:t>
                </a:r>
                <a:r>
                  <a:rPr lang="en-US" baseline="0"/>
                  <a:t> log scale)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606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egendEntry>
        <c:idx val="19"/>
        <c:delete val="1"/>
      </c:legendEntry>
      <c:legendEntry>
        <c:idx val="20"/>
        <c:delete val="1"/>
      </c:legendEntry>
      <c:legendEntry>
        <c:idx val="21"/>
        <c:delete val="1"/>
      </c:legendEntry>
      <c:legendEntry>
        <c:idx val="22"/>
        <c:delete val="1"/>
      </c:legendEntry>
      <c:legendEntry>
        <c:idx val="2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MPI!$N$83:$N$96</c:f>
              <c:numCache>
                <c:formatCode>0.00</c:formatCode>
                <c:ptCount val="14"/>
                <c:pt idx="0">
                  <c:v>355.024</c:v>
                </c:pt>
                <c:pt idx="1">
                  <c:v>419.815</c:v>
                </c:pt>
                <c:pt idx="2">
                  <c:v>513.53899999999999</c:v>
                </c:pt>
                <c:pt idx="3">
                  <c:v>700.20899999999995</c:v>
                </c:pt>
                <c:pt idx="4">
                  <c:v>1078.646</c:v>
                </c:pt>
                <c:pt idx="5">
                  <c:v>1811.3050000000001</c:v>
                </c:pt>
                <c:pt idx="6">
                  <c:v>3278.0639999999999</c:v>
                </c:pt>
                <c:pt idx="7">
                  <c:v>6200.7049999999999</c:v>
                </c:pt>
                <c:pt idx="8">
                  <c:v>12042.058000000001</c:v>
                </c:pt>
                <c:pt idx="9">
                  <c:v>53293.520000000004</c:v>
                </c:pt>
                <c:pt idx="10">
                  <c:v>73919.251000000004</c:v>
                </c:pt>
                <c:pt idx="11">
                  <c:v>94544.982000000004</c:v>
                </c:pt>
                <c:pt idx="12">
                  <c:v>187671.43599999999</c:v>
                </c:pt>
                <c:pt idx="13">
                  <c:v>373057.48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3CD-46DE-BBE9-26529681428D}"/>
            </c:ext>
          </c:extLst>
        </c:ser>
        <c:ser>
          <c:idx val="1"/>
          <c:order val="1"/>
          <c:tx>
            <c:v>2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MPI!$O$83:$O$96</c:f>
              <c:numCache>
                <c:formatCode>0.00</c:formatCode>
                <c:ptCount val="14"/>
                <c:pt idx="0">
                  <c:v>1596.6590000000001</c:v>
                </c:pt>
                <c:pt idx="1">
                  <c:v>1654.51</c:v>
                </c:pt>
                <c:pt idx="2">
                  <c:v>1756.396</c:v>
                </c:pt>
                <c:pt idx="3">
                  <c:v>1946.7</c:v>
                </c:pt>
                <c:pt idx="4">
                  <c:v>2307.9589999999998</c:v>
                </c:pt>
                <c:pt idx="5">
                  <c:v>2895.17</c:v>
                </c:pt>
                <c:pt idx="6">
                  <c:v>4560.6090000000004</c:v>
                </c:pt>
                <c:pt idx="7">
                  <c:v>7475.5420000000004</c:v>
                </c:pt>
                <c:pt idx="8">
                  <c:v>13407.576999999999</c:v>
                </c:pt>
                <c:pt idx="9">
                  <c:v>54362.739000000001</c:v>
                </c:pt>
                <c:pt idx="10">
                  <c:v>74840.320000000007</c:v>
                </c:pt>
                <c:pt idx="11">
                  <c:v>95317.900999999998</c:v>
                </c:pt>
                <c:pt idx="12">
                  <c:v>189204.81700000001</c:v>
                </c:pt>
                <c:pt idx="13">
                  <c:v>375956.91499999998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3CD-46DE-BBE9-26529681428D}"/>
            </c:ext>
          </c:extLst>
        </c:ser>
        <c:ser>
          <c:idx val="2"/>
          <c:order val="2"/>
          <c:tx>
            <c:v>3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MPI!$P$83:$P$96</c:f>
              <c:numCache>
                <c:formatCode>0.00</c:formatCode>
                <c:ptCount val="14"/>
                <c:pt idx="0">
                  <c:v>2287.3490000000002</c:v>
                </c:pt>
                <c:pt idx="1">
                  <c:v>1897.941</c:v>
                </c:pt>
                <c:pt idx="2">
                  <c:v>1992.1579999999999</c:v>
                </c:pt>
                <c:pt idx="3">
                  <c:v>2623.2249999999999</c:v>
                </c:pt>
                <c:pt idx="4">
                  <c:v>2756.9319999999998</c:v>
                </c:pt>
                <c:pt idx="5">
                  <c:v>3501.4409999999998</c:v>
                </c:pt>
                <c:pt idx="6">
                  <c:v>4778.5519999999997</c:v>
                </c:pt>
                <c:pt idx="7">
                  <c:v>7769.3519999999999</c:v>
                </c:pt>
                <c:pt idx="8">
                  <c:v>13968.339</c:v>
                </c:pt>
                <c:pt idx="9">
                  <c:v>54779.593999999997</c:v>
                </c:pt>
                <c:pt idx="10">
                  <c:v>75185.2215</c:v>
                </c:pt>
                <c:pt idx="11">
                  <c:v>95590.849000000002</c:v>
                </c:pt>
                <c:pt idx="12">
                  <c:v>188283.397</c:v>
                </c:pt>
                <c:pt idx="13">
                  <c:v>377786.02399999998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3CD-46DE-BBE9-26529681428D}"/>
            </c:ext>
          </c:extLst>
        </c:ser>
        <c:ser>
          <c:idx val="3"/>
          <c:order val="3"/>
          <c:tx>
            <c:v>4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MPI!$Q$83:$Q$96</c:f>
              <c:numCache>
                <c:formatCode>0.00</c:formatCode>
                <c:ptCount val="14"/>
                <c:pt idx="0">
                  <c:v>2276.777</c:v>
                </c:pt>
                <c:pt idx="1">
                  <c:v>2345.0100000000002</c:v>
                </c:pt>
                <c:pt idx="2">
                  <c:v>2403.2040000000002</c:v>
                </c:pt>
                <c:pt idx="3">
                  <c:v>2181.0100000000002</c:v>
                </c:pt>
                <c:pt idx="4">
                  <c:v>2557.6239999999998</c:v>
                </c:pt>
                <c:pt idx="5">
                  <c:v>3653.902</c:v>
                </c:pt>
                <c:pt idx="6">
                  <c:v>4749.5780000000004</c:v>
                </c:pt>
                <c:pt idx="7">
                  <c:v>7701.1689999999999</c:v>
                </c:pt>
                <c:pt idx="8">
                  <c:v>14293.45</c:v>
                </c:pt>
                <c:pt idx="9">
                  <c:v>54991.606999999996</c:v>
                </c:pt>
                <c:pt idx="10">
                  <c:v>75340.685499999992</c:v>
                </c:pt>
                <c:pt idx="11">
                  <c:v>95689.763999999996</c:v>
                </c:pt>
                <c:pt idx="12">
                  <c:v>188982.19899999999</c:v>
                </c:pt>
                <c:pt idx="13">
                  <c:v>372479.16700000002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F3CD-46DE-BBE9-26529681428D}"/>
            </c:ext>
          </c:extLst>
        </c:ser>
        <c:ser>
          <c:idx val="4"/>
          <c:order val="4"/>
          <c:tx>
            <c:v>5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MPI!$R$83:$R$96</c:f>
              <c:numCache>
                <c:formatCode>0.00</c:formatCode>
                <c:ptCount val="14"/>
                <c:pt idx="0">
                  <c:v>2225.8180000000002</c:v>
                </c:pt>
                <c:pt idx="1">
                  <c:v>2322.797</c:v>
                </c:pt>
                <c:pt idx="2">
                  <c:v>2346.2579999999998</c:v>
                </c:pt>
                <c:pt idx="3">
                  <c:v>2457.203</c:v>
                </c:pt>
                <c:pt idx="4">
                  <c:v>2612.1320000000001</c:v>
                </c:pt>
                <c:pt idx="5">
                  <c:v>3584.3719999999998</c:v>
                </c:pt>
                <c:pt idx="6">
                  <c:v>5069.1350000000002</c:v>
                </c:pt>
                <c:pt idx="7">
                  <c:v>8371.1509999999998</c:v>
                </c:pt>
                <c:pt idx="8">
                  <c:v>14088.509</c:v>
                </c:pt>
                <c:pt idx="9">
                  <c:v>55058.519500000002</c:v>
                </c:pt>
                <c:pt idx="10">
                  <c:v>75543.524749999997</c:v>
                </c:pt>
                <c:pt idx="11">
                  <c:v>96028.53</c:v>
                </c:pt>
                <c:pt idx="12">
                  <c:v>191532.71400000001</c:v>
                </c:pt>
                <c:pt idx="13">
                  <c:v>374725.02600000001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F3CD-46DE-BBE9-26529681428D}"/>
            </c:ext>
          </c:extLst>
        </c:ser>
        <c:ser>
          <c:idx val="5"/>
          <c:order val="5"/>
          <c:tx>
            <c:v>6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MPI!$S$83:$S$96</c:f>
              <c:numCache>
                <c:formatCode>0.00</c:formatCode>
                <c:ptCount val="14"/>
                <c:pt idx="0">
                  <c:v>2138.1210000000001</c:v>
                </c:pt>
                <c:pt idx="1">
                  <c:v>2582.808</c:v>
                </c:pt>
                <c:pt idx="2">
                  <c:v>2365.4279999999999</c:v>
                </c:pt>
                <c:pt idx="3">
                  <c:v>2564.0790000000002</c:v>
                </c:pt>
                <c:pt idx="4">
                  <c:v>2571.8530000000001</c:v>
                </c:pt>
                <c:pt idx="5">
                  <c:v>3582.884</c:v>
                </c:pt>
                <c:pt idx="6">
                  <c:v>4742.433</c:v>
                </c:pt>
                <c:pt idx="7">
                  <c:v>7886.3040000000001</c:v>
                </c:pt>
                <c:pt idx="8">
                  <c:v>13828.516</c:v>
                </c:pt>
                <c:pt idx="9">
                  <c:v>54989.4735</c:v>
                </c:pt>
                <c:pt idx="10">
                  <c:v>75569.952250000002</c:v>
                </c:pt>
                <c:pt idx="11">
                  <c:v>96150.430999999997</c:v>
                </c:pt>
                <c:pt idx="12">
                  <c:v>188323.68900000001</c:v>
                </c:pt>
                <c:pt idx="13">
                  <c:v>380541.37699999998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F3CD-46DE-BBE9-26529681428D}"/>
            </c:ext>
          </c:extLst>
        </c:ser>
        <c:ser>
          <c:idx val="6"/>
          <c:order val="6"/>
          <c:tx>
            <c:v>7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MPI!$T$83:$T$96</c:f>
              <c:numCache>
                <c:formatCode>0.00</c:formatCode>
                <c:ptCount val="14"/>
                <c:pt idx="0">
                  <c:v>2672.837</c:v>
                </c:pt>
                <c:pt idx="1">
                  <c:v>2529.2379999999998</c:v>
                </c:pt>
                <c:pt idx="2">
                  <c:v>2717.4079999999999</c:v>
                </c:pt>
                <c:pt idx="3">
                  <c:v>2563.71</c:v>
                </c:pt>
                <c:pt idx="4">
                  <c:v>2404.83</c:v>
                </c:pt>
                <c:pt idx="5">
                  <c:v>3094.9470000000001</c:v>
                </c:pt>
                <c:pt idx="6">
                  <c:v>3517.1610000000001</c:v>
                </c:pt>
                <c:pt idx="7">
                  <c:v>5329.6210000000001</c:v>
                </c:pt>
                <c:pt idx="8">
                  <c:v>8264.5030000000006</c:v>
                </c:pt>
                <c:pt idx="9">
                  <c:v>28849.18</c:v>
                </c:pt>
                <c:pt idx="10">
                  <c:v>39141.518500000006</c:v>
                </c:pt>
                <c:pt idx="11">
                  <c:v>49433.857000000004</c:v>
                </c:pt>
                <c:pt idx="12">
                  <c:v>95659.956000000006</c:v>
                </c:pt>
                <c:pt idx="13">
                  <c:v>189340.712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F3CD-46DE-BBE9-26529681428D}"/>
            </c:ext>
          </c:extLst>
        </c:ser>
        <c:ser>
          <c:idx val="7"/>
          <c:order val="7"/>
          <c:tx>
            <c:v>8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MPI!$U$83:$U$96</c:f>
              <c:numCache>
                <c:formatCode>0.00</c:formatCode>
                <c:ptCount val="14"/>
                <c:pt idx="0">
                  <c:v>1992.8979999999999</c:v>
                </c:pt>
                <c:pt idx="1">
                  <c:v>2316.7950000000001</c:v>
                </c:pt>
                <c:pt idx="2">
                  <c:v>2462.34</c:v>
                </c:pt>
                <c:pt idx="3">
                  <c:v>2078.2530000000002</c:v>
                </c:pt>
                <c:pt idx="4">
                  <c:v>2597.7260000000001</c:v>
                </c:pt>
                <c:pt idx="5">
                  <c:v>2635.6570000000002</c:v>
                </c:pt>
                <c:pt idx="6">
                  <c:v>3375.9090000000001</c:v>
                </c:pt>
                <c:pt idx="7">
                  <c:v>5230.777</c:v>
                </c:pt>
                <c:pt idx="8">
                  <c:v>8175.76</c:v>
                </c:pt>
                <c:pt idx="9">
                  <c:v>28824.934499999999</c:v>
                </c:pt>
                <c:pt idx="10">
                  <c:v>39149.52175</c:v>
                </c:pt>
                <c:pt idx="11">
                  <c:v>49474.108999999997</c:v>
                </c:pt>
                <c:pt idx="12">
                  <c:v>104213.571</c:v>
                </c:pt>
                <c:pt idx="13">
                  <c:v>196541.054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F3CD-46DE-BBE9-26529681428D}"/>
            </c:ext>
          </c:extLst>
        </c:ser>
        <c:ser>
          <c:idx val="8"/>
          <c:order val="8"/>
          <c:tx>
            <c:v>9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MPI!$V$83:$V$96</c:f>
              <c:numCache>
                <c:formatCode>0.00</c:formatCode>
                <c:ptCount val="14"/>
                <c:pt idx="0">
                  <c:v>2172.1799999999998</c:v>
                </c:pt>
                <c:pt idx="1">
                  <c:v>2508.2280000000001</c:v>
                </c:pt>
                <c:pt idx="2">
                  <c:v>2542.143</c:v>
                </c:pt>
                <c:pt idx="3">
                  <c:v>2763.2759999999998</c:v>
                </c:pt>
                <c:pt idx="4">
                  <c:v>2713.9720000000002</c:v>
                </c:pt>
                <c:pt idx="5">
                  <c:v>3135.7719999999999</c:v>
                </c:pt>
                <c:pt idx="6">
                  <c:v>3469.5619999999999</c:v>
                </c:pt>
                <c:pt idx="7">
                  <c:v>4055.3119999999999</c:v>
                </c:pt>
                <c:pt idx="8">
                  <c:v>6514.9849999999997</c:v>
                </c:pt>
                <c:pt idx="9">
                  <c:v>20789.645499999999</c:v>
                </c:pt>
                <c:pt idx="10">
                  <c:v>27926.975749999998</c:v>
                </c:pt>
                <c:pt idx="11">
                  <c:v>35064.305999999997</c:v>
                </c:pt>
                <c:pt idx="12">
                  <c:v>65096.51</c:v>
                </c:pt>
                <c:pt idx="13">
                  <c:v>129281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F3CD-46DE-BBE9-26529681428D}"/>
            </c:ext>
          </c:extLst>
        </c:ser>
        <c:ser>
          <c:idx val="9"/>
          <c:order val="9"/>
          <c:tx>
            <c:v>10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MPI!$W$83:$W$96</c:f>
              <c:numCache>
                <c:formatCode>0.00</c:formatCode>
                <c:ptCount val="14"/>
                <c:pt idx="0">
                  <c:v>1982.377</c:v>
                </c:pt>
                <c:pt idx="1">
                  <c:v>2410.5909999999999</c:v>
                </c:pt>
                <c:pt idx="2">
                  <c:v>2036.5440000000001</c:v>
                </c:pt>
                <c:pt idx="3">
                  <c:v>2582.1019999999999</c:v>
                </c:pt>
                <c:pt idx="4">
                  <c:v>2419.3290000000002</c:v>
                </c:pt>
                <c:pt idx="5">
                  <c:v>2539.6190000000001</c:v>
                </c:pt>
                <c:pt idx="6">
                  <c:v>3348.373</c:v>
                </c:pt>
                <c:pt idx="7">
                  <c:v>4357.9769999999999</c:v>
                </c:pt>
                <c:pt idx="8">
                  <c:v>6090.0429999999997</c:v>
                </c:pt>
                <c:pt idx="9">
                  <c:v>19780.573</c:v>
                </c:pt>
                <c:pt idx="10">
                  <c:v>26625.838000000003</c:v>
                </c:pt>
                <c:pt idx="11">
                  <c:v>33471.103000000003</c:v>
                </c:pt>
                <c:pt idx="12">
                  <c:v>65764.781000000003</c:v>
                </c:pt>
                <c:pt idx="13">
                  <c:v>128175.72900000001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F3CD-46DE-BBE9-26529681428D}"/>
            </c:ext>
          </c:extLst>
        </c:ser>
        <c:ser>
          <c:idx val="10"/>
          <c:order val="10"/>
          <c:tx>
            <c:v>11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MPI!$X$83:$X$96</c:f>
              <c:numCache>
                <c:formatCode>0.00</c:formatCode>
                <c:ptCount val="14"/>
                <c:pt idx="0">
                  <c:v>2586.114</c:v>
                </c:pt>
                <c:pt idx="1">
                  <c:v>2167.1129999999998</c:v>
                </c:pt>
                <c:pt idx="2">
                  <c:v>2187.0117</c:v>
                </c:pt>
                <c:pt idx="3">
                  <c:v>2696.78</c:v>
                </c:pt>
                <c:pt idx="4">
                  <c:v>2615.5659999999998</c:v>
                </c:pt>
                <c:pt idx="5">
                  <c:v>2988.9760000000001</c:v>
                </c:pt>
                <c:pt idx="6">
                  <c:v>2996.9189999999999</c:v>
                </c:pt>
                <c:pt idx="7">
                  <c:v>4289.3469999999998</c:v>
                </c:pt>
                <c:pt idx="8">
                  <c:v>5058.6210000000001</c:v>
                </c:pt>
                <c:pt idx="9">
                  <c:v>16633.218000000001</c:v>
                </c:pt>
                <c:pt idx="10">
                  <c:v>22420.516499999998</c:v>
                </c:pt>
                <c:pt idx="11">
                  <c:v>28207.814999999999</c:v>
                </c:pt>
                <c:pt idx="12">
                  <c:v>53931.008000000002</c:v>
                </c:pt>
                <c:pt idx="13">
                  <c:v>96110.95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F3CD-46DE-BBE9-26529681428D}"/>
            </c:ext>
          </c:extLst>
        </c:ser>
        <c:ser>
          <c:idx val="11"/>
          <c:order val="11"/>
          <c:tx>
            <c:v>12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MPI!$Y$83:$Y$96</c:f>
              <c:numCache>
                <c:formatCode>0.00</c:formatCode>
                <c:ptCount val="14"/>
                <c:pt idx="0">
                  <c:v>2391.4810000000002</c:v>
                </c:pt>
                <c:pt idx="1">
                  <c:v>2464.3969999999999</c:v>
                </c:pt>
                <c:pt idx="2">
                  <c:v>2519.7559999999999</c:v>
                </c:pt>
                <c:pt idx="3">
                  <c:v>2910.5889999999999</c:v>
                </c:pt>
                <c:pt idx="4">
                  <c:v>2558.721</c:v>
                </c:pt>
                <c:pt idx="5">
                  <c:v>2467.7179999999998</c:v>
                </c:pt>
                <c:pt idx="6">
                  <c:v>2921.6610000000001</c:v>
                </c:pt>
                <c:pt idx="7">
                  <c:v>4216.6319999999996</c:v>
                </c:pt>
                <c:pt idx="8">
                  <c:v>6680.8140000000003</c:v>
                </c:pt>
                <c:pt idx="9">
                  <c:v>16815.771000000001</c:v>
                </c:pt>
                <c:pt idx="10">
                  <c:v>21883.249499999998</c:v>
                </c:pt>
                <c:pt idx="11">
                  <c:v>26950.727999999999</c:v>
                </c:pt>
                <c:pt idx="12">
                  <c:v>49699.127</c:v>
                </c:pt>
                <c:pt idx="13">
                  <c:v>96614.475000000006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F3CD-46DE-BBE9-2652968142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560608"/>
        <c:axId val="197562688"/>
      </c:scatterChart>
      <c:valAx>
        <c:axId val="19756060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Exploit List</a:t>
                </a:r>
                <a:r>
                  <a:rPr lang="en-US" baseline="0"/>
                  <a:t> Size (log scale)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62688"/>
        <c:crosses val="autoZero"/>
        <c:crossBetween val="midCat"/>
      </c:valAx>
      <c:valAx>
        <c:axId val="197562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</a:t>
                </a:r>
                <a:r>
                  <a:rPr lang="en-US" baseline="0"/>
                  <a:t>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606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egendEntry>
        <c:idx val="19"/>
        <c:delete val="1"/>
      </c:legendEntry>
      <c:legendEntry>
        <c:idx val="20"/>
        <c:delete val="1"/>
      </c:legendEntry>
      <c:legendEntry>
        <c:idx val="21"/>
        <c:delete val="1"/>
      </c:legendEntry>
      <c:legendEntry>
        <c:idx val="22"/>
        <c:delete val="1"/>
      </c:legendEntry>
      <c:legendEntry>
        <c:idx val="2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MPI!$N$83:$N$96</c:f>
              <c:numCache>
                <c:formatCode>0.00</c:formatCode>
                <c:ptCount val="14"/>
                <c:pt idx="0">
                  <c:v>355.024</c:v>
                </c:pt>
                <c:pt idx="1">
                  <c:v>419.815</c:v>
                </c:pt>
                <c:pt idx="2">
                  <c:v>513.53899999999999</c:v>
                </c:pt>
                <c:pt idx="3">
                  <c:v>700.20899999999995</c:v>
                </c:pt>
                <c:pt idx="4">
                  <c:v>1078.646</c:v>
                </c:pt>
                <c:pt idx="5">
                  <c:v>1811.3050000000001</c:v>
                </c:pt>
                <c:pt idx="6">
                  <c:v>3278.0639999999999</c:v>
                </c:pt>
                <c:pt idx="7">
                  <c:v>6200.7049999999999</c:v>
                </c:pt>
                <c:pt idx="8">
                  <c:v>12042.058000000001</c:v>
                </c:pt>
                <c:pt idx="9">
                  <c:v>53293.520000000004</c:v>
                </c:pt>
                <c:pt idx="10">
                  <c:v>73919.251000000004</c:v>
                </c:pt>
                <c:pt idx="11">
                  <c:v>94544.982000000004</c:v>
                </c:pt>
                <c:pt idx="12">
                  <c:v>187671.43599999999</c:v>
                </c:pt>
                <c:pt idx="13">
                  <c:v>373057.48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D72-4A1B-BC4F-EE507472D20F}"/>
            </c:ext>
          </c:extLst>
        </c:ser>
        <c:ser>
          <c:idx val="1"/>
          <c:order val="1"/>
          <c:tx>
            <c:v>2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MPI!$O$83:$O$96</c:f>
              <c:numCache>
                <c:formatCode>0.00</c:formatCode>
                <c:ptCount val="14"/>
                <c:pt idx="0">
                  <c:v>1596.6590000000001</c:v>
                </c:pt>
                <c:pt idx="1">
                  <c:v>1654.51</c:v>
                </c:pt>
                <c:pt idx="2">
                  <c:v>1756.396</c:v>
                </c:pt>
                <c:pt idx="3">
                  <c:v>1946.7</c:v>
                </c:pt>
                <c:pt idx="4">
                  <c:v>2307.9589999999998</c:v>
                </c:pt>
                <c:pt idx="5">
                  <c:v>2895.17</c:v>
                </c:pt>
                <c:pt idx="6">
                  <c:v>4560.6090000000004</c:v>
                </c:pt>
                <c:pt idx="7">
                  <c:v>7475.5420000000004</c:v>
                </c:pt>
                <c:pt idx="8">
                  <c:v>13407.576999999999</c:v>
                </c:pt>
                <c:pt idx="9">
                  <c:v>54362.739000000001</c:v>
                </c:pt>
                <c:pt idx="10">
                  <c:v>74840.320000000007</c:v>
                </c:pt>
                <c:pt idx="11">
                  <c:v>95317.900999999998</c:v>
                </c:pt>
                <c:pt idx="12">
                  <c:v>189204.81700000001</c:v>
                </c:pt>
                <c:pt idx="13">
                  <c:v>375956.91499999998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D72-4A1B-BC4F-EE507472D20F}"/>
            </c:ext>
          </c:extLst>
        </c:ser>
        <c:ser>
          <c:idx val="2"/>
          <c:order val="2"/>
          <c:tx>
            <c:v>3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MPI!$P$83:$P$96</c:f>
              <c:numCache>
                <c:formatCode>0.00</c:formatCode>
                <c:ptCount val="14"/>
                <c:pt idx="0">
                  <c:v>2287.3490000000002</c:v>
                </c:pt>
                <c:pt idx="1">
                  <c:v>1897.941</c:v>
                </c:pt>
                <c:pt idx="2">
                  <c:v>1992.1579999999999</c:v>
                </c:pt>
                <c:pt idx="3">
                  <c:v>2623.2249999999999</c:v>
                </c:pt>
                <c:pt idx="4">
                  <c:v>2756.9319999999998</c:v>
                </c:pt>
                <c:pt idx="5">
                  <c:v>3501.4409999999998</c:v>
                </c:pt>
                <c:pt idx="6">
                  <c:v>4778.5519999999997</c:v>
                </c:pt>
                <c:pt idx="7">
                  <c:v>7769.3519999999999</c:v>
                </c:pt>
                <c:pt idx="8">
                  <c:v>13968.339</c:v>
                </c:pt>
                <c:pt idx="9">
                  <c:v>54779.593999999997</c:v>
                </c:pt>
                <c:pt idx="10">
                  <c:v>75185.2215</c:v>
                </c:pt>
                <c:pt idx="11">
                  <c:v>95590.849000000002</c:v>
                </c:pt>
                <c:pt idx="12">
                  <c:v>188283.397</c:v>
                </c:pt>
                <c:pt idx="13">
                  <c:v>377786.02399999998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D72-4A1B-BC4F-EE507472D20F}"/>
            </c:ext>
          </c:extLst>
        </c:ser>
        <c:ser>
          <c:idx val="3"/>
          <c:order val="3"/>
          <c:tx>
            <c:v>4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MPI!$Q$83:$Q$96</c:f>
              <c:numCache>
                <c:formatCode>0.00</c:formatCode>
                <c:ptCount val="14"/>
                <c:pt idx="0">
                  <c:v>2276.777</c:v>
                </c:pt>
                <c:pt idx="1">
                  <c:v>2345.0100000000002</c:v>
                </c:pt>
                <c:pt idx="2">
                  <c:v>2403.2040000000002</c:v>
                </c:pt>
                <c:pt idx="3">
                  <c:v>2181.0100000000002</c:v>
                </c:pt>
                <c:pt idx="4">
                  <c:v>2557.6239999999998</c:v>
                </c:pt>
                <c:pt idx="5">
                  <c:v>3653.902</c:v>
                </c:pt>
                <c:pt idx="6">
                  <c:v>4749.5780000000004</c:v>
                </c:pt>
                <c:pt idx="7">
                  <c:v>7701.1689999999999</c:v>
                </c:pt>
                <c:pt idx="8">
                  <c:v>14293.45</c:v>
                </c:pt>
                <c:pt idx="9">
                  <c:v>54991.606999999996</c:v>
                </c:pt>
                <c:pt idx="10">
                  <c:v>75340.685499999992</c:v>
                </c:pt>
                <c:pt idx="11">
                  <c:v>95689.763999999996</c:v>
                </c:pt>
                <c:pt idx="12">
                  <c:v>188982.19899999999</c:v>
                </c:pt>
                <c:pt idx="13">
                  <c:v>372479.16700000002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D72-4A1B-BC4F-EE507472D20F}"/>
            </c:ext>
          </c:extLst>
        </c:ser>
        <c:ser>
          <c:idx val="4"/>
          <c:order val="4"/>
          <c:tx>
            <c:v>5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MPI!$R$83:$R$96</c:f>
              <c:numCache>
                <c:formatCode>0.00</c:formatCode>
                <c:ptCount val="14"/>
                <c:pt idx="0">
                  <c:v>2225.8180000000002</c:v>
                </c:pt>
                <c:pt idx="1">
                  <c:v>2322.797</c:v>
                </c:pt>
                <c:pt idx="2">
                  <c:v>2346.2579999999998</c:v>
                </c:pt>
                <c:pt idx="3">
                  <c:v>2457.203</c:v>
                </c:pt>
                <c:pt idx="4">
                  <c:v>2612.1320000000001</c:v>
                </c:pt>
                <c:pt idx="5">
                  <c:v>3584.3719999999998</c:v>
                </c:pt>
                <c:pt idx="6">
                  <c:v>5069.1350000000002</c:v>
                </c:pt>
                <c:pt idx="7">
                  <c:v>8371.1509999999998</c:v>
                </c:pt>
                <c:pt idx="8">
                  <c:v>14088.509</c:v>
                </c:pt>
                <c:pt idx="9">
                  <c:v>55058.519500000002</c:v>
                </c:pt>
                <c:pt idx="10">
                  <c:v>75543.524749999997</c:v>
                </c:pt>
                <c:pt idx="11">
                  <c:v>96028.53</c:v>
                </c:pt>
                <c:pt idx="12">
                  <c:v>191532.71400000001</c:v>
                </c:pt>
                <c:pt idx="13">
                  <c:v>374725.02600000001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D72-4A1B-BC4F-EE507472D20F}"/>
            </c:ext>
          </c:extLst>
        </c:ser>
        <c:ser>
          <c:idx val="5"/>
          <c:order val="5"/>
          <c:tx>
            <c:v>6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MPI!$S$83:$S$96</c:f>
              <c:numCache>
                <c:formatCode>0.00</c:formatCode>
                <c:ptCount val="14"/>
                <c:pt idx="0">
                  <c:v>2138.1210000000001</c:v>
                </c:pt>
                <c:pt idx="1">
                  <c:v>2582.808</c:v>
                </c:pt>
                <c:pt idx="2">
                  <c:v>2365.4279999999999</c:v>
                </c:pt>
                <c:pt idx="3">
                  <c:v>2564.0790000000002</c:v>
                </c:pt>
                <c:pt idx="4">
                  <c:v>2571.8530000000001</c:v>
                </c:pt>
                <c:pt idx="5">
                  <c:v>3582.884</c:v>
                </c:pt>
                <c:pt idx="6">
                  <c:v>4742.433</c:v>
                </c:pt>
                <c:pt idx="7">
                  <c:v>7886.3040000000001</c:v>
                </c:pt>
                <c:pt idx="8">
                  <c:v>13828.516</c:v>
                </c:pt>
                <c:pt idx="9">
                  <c:v>54989.4735</c:v>
                </c:pt>
                <c:pt idx="10">
                  <c:v>75569.952250000002</c:v>
                </c:pt>
                <c:pt idx="11">
                  <c:v>96150.430999999997</c:v>
                </c:pt>
                <c:pt idx="12">
                  <c:v>188323.68900000001</c:v>
                </c:pt>
                <c:pt idx="13">
                  <c:v>380541.37699999998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9D72-4A1B-BC4F-EE507472D20F}"/>
            </c:ext>
          </c:extLst>
        </c:ser>
        <c:ser>
          <c:idx val="6"/>
          <c:order val="6"/>
          <c:tx>
            <c:v>7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MPI!$T$83:$T$96</c:f>
              <c:numCache>
                <c:formatCode>0.00</c:formatCode>
                <c:ptCount val="14"/>
                <c:pt idx="0">
                  <c:v>2672.837</c:v>
                </c:pt>
                <c:pt idx="1">
                  <c:v>2529.2379999999998</c:v>
                </c:pt>
                <c:pt idx="2">
                  <c:v>2717.4079999999999</c:v>
                </c:pt>
                <c:pt idx="3">
                  <c:v>2563.71</c:v>
                </c:pt>
                <c:pt idx="4">
                  <c:v>2404.83</c:v>
                </c:pt>
                <c:pt idx="5">
                  <c:v>3094.9470000000001</c:v>
                </c:pt>
                <c:pt idx="6">
                  <c:v>3517.1610000000001</c:v>
                </c:pt>
                <c:pt idx="7">
                  <c:v>5329.6210000000001</c:v>
                </c:pt>
                <c:pt idx="8">
                  <c:v>8264.5030000000006</c:v>
                </c:pt>
                <c:pt idx="9">
                  <c:v>28849.18</c:v>
                </c:pt>
                <c:pt idx="10">
                  <c:v>39141.518500000006</c:v>
                </c:pt>
                <c:pt idx="11">
                  <c:v>49433.857000000004</c:v>
                </c:pt>
                <c:pt idx="12">
                  <c:v>95659.956000000006</c:v>
                </c:pt>
                <c:pt idx="13">
                  <c:v>189340.712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9D72-4A1B-BC4F-EE507472D20F}"/>
            </c:ext>
          </c:extLst>
        </c:ser>
        <c:ser>
          <c:idx val="7"/>
          <c:order val="7"/>
          <c:tx>
            <c:v>8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MPI!$U$83:$U$96</c:f>
              <c:numCache>
                <c:formatCode>0.00</c:formatCode>
                <c:ptCount val="14"/>
                <c:pt idx="0">
                  <c:v>1992.8979999999999</c:v>
                </c:pt>
                <c:pt idx="1">
                  <c:v>2316.7950000000001</c:v>
                </c:pt>
                <c:pt idx="2">
                  <c:v>2462.34</c:v>
                </c:pt>
                <c:pt idx="3">
                  <c:v>2078.2530000000002</c:v>
                </c:pt>
                <c:pt idx="4">
                  <c:v>2597.7260000000001</c:v>
                </c:pt>
                <c:pt idx="5">
                  <c:v>2635.6570000000002</c:v>
                </c:pt>
                <c:pt idx="6">
                  <c:v>3375.9090000000001</c:v>
                </c:pt>
                <c:pt idx="7">
                  <c:v>5230.777</c:v>
                </c:pt>
                <c:pt idx="8">
                  <c:v>8175.76</c:v>
                </c:pt>
                <c:pt idx="9">
                  <c:v>28824.934499999999</c:v>
                </c:pt>
                <c:pt idx="10">
                  <c:v>39149.52175</c:v>
                </c:pt>
                <c:pt idx="11">
                  <c:v>49474.108999999997</c:v>
                </c:pt>
                <c:pt idx="12">
                  <c:v>104213.571</c:v>
                </c:pt>
                <c:pt idx="13">
                  <c:v>196541.054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9D72-4A1B-BC4F-EE507472D20F}"/>
            </c:ext>
          </c:extLst>
        </c:ser>
        <c:ser>
          <c:idx val="8"/>
          <c:order val="8"/>
          <c:tx>
            <c:v>9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MPI!$V$83:$V$96</c:f>
              <c:numCache>
                <c:formatCode>0.00</c:formatCode>
                <c:ptCount val="14"/>
                <c:pt idx="0">
                  <c:v>2172.1799999999998</c:v>
                </c:pt>
                <c:pt idx="1">
                  <c:v>2508.2280000000001</c:v>
                </c:pt>
                <c:pt idx="2">
                  <c:v>2542.143</c:v>
                </c:pt>
                <c:pt idx="3">
                  <c:v>2763.2759999999998</c:v>
                </c:pt>
                <c:pt idx="4">
                  <c:v>2713.9720000000002</c:v>
                </c:pt>
                <c:pt idx="5">
                  <c:v>3135.7719999999999</c:v>
                </c:pt>
                <c:pt idx="6">
                  <c:v>3469.5619999999999</c:v>
                </c:pt>
                <c:pt idx="7">
                  <c:v>4055.3119999999999</c:v>
                </c:pt>
                <c:pt idx="8">
                  <c:v>6514.9849999999997</c:v>
                </c:pt>
                <c:pt idx="9">
                  <c:v>20789.645499999999</c:v>
                </c:pt>
                <c:pt idx="10">
                  <c:v>27926.975749999998</c:v>
                </c:pt>
                <c:pt idx="11">
                  <c:v>35064.305999999997</c:v>
                </c:pt>
                <c:pt idx="12">
                  <c:v>65096.51</c:v>
                </c:pt>
                <c:pt idx="13">
                  <c:v>129281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9D72-4A1B-BC4F-EE507472D20F}"/>
            </c:ext>
          </c:extLst>
        </c:ser>
        <c:ser>
          <c:idx val="9"/>
          <c:order val="9"/>
          <c:tx>
            <c:v>10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MPI!$W$83:$W$96</c:f>
              <c:numCache>
                <c:formatCode>0.00</c:formatCode>
                <c:ptCount val="14"/>
                <c:pt idx="0">
                  <c:v>1982.377</c:v>
                </c:pt>
                <c:pt idx="1">
                  <c:v>2410.5909999999999</c:v>
                </c:pt>
                <c:pt idx="2">
                  <c:v>2036.5440000000001</c:v>
                </c:pt>
                <c:pt idx="3">
                  <c:v>2582.1019999999999</c:v>
                </c:pt>
                <c:pt idx="4">
                  <c:v>2419.3290000000002</c:v>
                </c:pt>
                <c:pt idx="5">
                  <c:v>2539.6190000000001</c:v>
                </c:pt>
                <c:pt idx="6">
                  <c:v>3348.373</c:v>
                </c:pt>
                <c:pt idx="7">
                  <c:v>4357.9769999999999</c:v>
                </c:pt>
                <c:pt idx="8">
                  <c:v>6090.0429999999997</c:v>
                </c:pt>
                <c:pt idx="9">
                  <c:v>19780.573</c:v>
                </c:pt>
                <c:pt idx="10">
                  <c:v>26625.838000000003</c:v>
                </c:pt>
                <c:pt idx="11">
                  <c:v>33471.103000000003</c:v>
                </c:pt>
                <c:pt idx="12">
                  <c:v>65764.781000000003</c:v>
                </c:pt>
                <c:pt idx="13">
                  <c:v>128175.72900000001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9D72-4A1B-BC4F-EE507472D20F}"/>
            </c:ext>
          </c:extLst>
        </c:ser>
        <c:ser>
          <c:idx val="10"/>
          <c:order val="10"/>
          <c:tx>
            <c:v>11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MPI!$X$83:$X$96</c:f>
              <c:numCache>
                <c:formatCode>0.00</c:formatCode>
                <c:ptCount val="14"/>
                <c:pt idx="0">
                  <c:v>2586.114</c:v>
                </c:pt>
                <c:pt idx="1">
                  <c:v>2167.1129999999998</c:v>
                </c:pt>
                <c:pt idx="2">
                  <c:v>2187.0117</c:v>
                </c:pt>
                <c:pt idx="3">
                  <c:v>2696.78</c:v>
                </c:pt>
                <c:pt idx="4">
                  <c:v>2615.5659999999998</c:v>
                </c:pt>
                <c:pt idx="5">
                  <c:v>2988.9760000000001</c:v>
                </c:pt>
                <c:pt idx="6">
                  <c:v>2996.9189999999999</c:v>
                </c:pt>
                <c:pt idx="7">
                  <c:v>4289.3469999999998</c:v>
                </c:pt>
                <c:pt idx="8">
                  <c:v>5058.6210000000001</c:v>
                </c:pt>
                <c:pt idx="9">
                  <c:v>16633.218000000001</c:v>
                </c:pt>
                <c:pt idx="10">
                  <c:v>22420.516499999998</c:v>
                </c:pt>
                <c:pt idx="11">
                  <c:v>28207.814999999999</c:v>
                </c:pt>
                <c:pt idx="12">
                  <c:v>53931.008000000002</c:v>
                </c:pt>
                <c:pt idx="13">
                  <c:v>96110.95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5-9D72-4A1B-BC4F-EE507472D20F}"/>
            </c:ext>
          </c:extLst>
        </c:ser>
        <c:ser>
          <c:idx val="11"/>
          <c:order val="11"/>
          <c:tx>
            <c:v>12 Nodes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>
                    <a:lumMod val="6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MPI!$M$83:$M$96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MPI!$Y$83:$Y$96</c:f>
              <c:numCache>
                <c:formatCode>0.00</c:formatCode>
                <c:ptCount val="14"/>
                <c:pt idx="0">
                  <c:v>2391.4810000000002</c:v>
                </c:pt>
                <c:pt idx="1">
                  <c:v>2464.3969999999999</c:v>
                </c:pt>
                <c:pt idx="2">
                  <c:v>2519.7559999999999</c:v>
                </c:pt>
                <c:pt idx="3">
                  <c:v>2910.5889999999999</c:v>
                </c:pt>
                <c:pt idx="4">
                  <c:v>2558.721</c:v>
                </c:pt>
                <c:pt idx="5">
                  <c:v>2467.7179999999998</c:v>
                </c:pt>
                <c:pt idx="6">
                  <c:v>2921.6610000000001</c:v>
                </c:pt>
                <c:pt idx="7">
                  <c:v>4216.6319999999996</c:v>
                </c:pt>
                <c:pt idx="8">
                  <c:v>6680.8140000000003</c:v>
                </c:pt>
                <c:pt idx="9">
                  <c:v>16815.771000000001</c:v>
                </c:pt>
                <c:pt idx="10">
                  <c:v>21883.249499999998</c:v>
                </c:pt>
                <c:pt idx="11">
                  <c:v>26950.727999999999</c:v>
                </c:pt>
                <c:pt idx="12">
                  <c:v>49699.127</c:v>
                </c:pt>
                <c:pt idx="13">
                  <c:v>96614.475000000006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7-9D72-4A1B-BC4F-EE507472D2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560608"/>
        <c:axId val="197562688"/>
      </c:scatterChart>
      <c:valAx>
        <c:axId val="197560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Exploit List</a:t>
                </a:r>
                <a:r>
                  <a:rPr lang="en-US" baseline="0"/>
                  <a:t> Size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62688"/>
        <c:crosses val="autoZero"/>
        <c:crossBetween val="midCat"/>
      </c:valAx>
      <c:valAx>
        <c:axId val="1975626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Runtime (ms,</a:t>
                </a:r>
                <a:r>
                  <a:rPr lang="en-US" baseline="0"/>
                  <a:t> log scale)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606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egendEntry>
        <c:idx val="19"/>
        <c:delete val="1"/>
      </c:legendEntry>
      <c:legendEntry>
        <c:idx val="20"/>
        <c:delete val="1"/>
      </c:legendEntry>
      <c:legendEntry>
        <c:idx val="21"/>
        <c:delete val="1"/>
      </c:legendEntry>
      <c:legendEntry>
        <c:idx val="22"/>
        <c:delete val="1"/>
      </c:legendEntry>
      <c:legendEntry>
        <c:idx val="2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Approaches for 1 Service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MPI!$H$6:$H$16</c:f>
              <c:numCache>
                <c:formatCode>0.000</c:formatCode>
                <c:ptCount val="11"/>
                <c:pt idx="0">
                  <c:v>0.5736694985844395</c:v>
                </c:pt>
                <c:pt idx="1">
                  <c:v>0.51215601004189815</c:v>
                </c:pt>
                <c:pt idx="2">
                  <c:v>0.30466160240718398</c:v>
                </c:pt>
                <c:pt idx="3">
                  <c:v>0.32579194733359351</c:v>
                </c:pt>
                <c:pt idx="4">
                  <c:v>0.27104918275308904</c:v>
                </c:pt>
                <c:pt idx="5">
                  <c:v>0.24476316055153929</c:v>
                </c:pt>
                <c:pt idx="6">
                  <c:v>0.24675156446135957</c:v>
                </c:pt>
                <c:pt idx="7">
                  <c:v>0.20543935167392649</c:v>
                </c:pt>
                <c:pt idx="8">
                  <c:v>0.19370419989024115</c:v>
                </c:pt>
                <c:pt idx="9">
                  <c:v>0.2215812155185784</c:v>
                </c:pt>
                <c:pt idx="10">
                  <c:v>0.2080037438333994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87C-47D7-8BE6-A82C708D242E}"/>
            </c:ext>
          </c:extLst>
        </c:ser>
        <c:ser>
          <c:idx val="1"/>
          <c:order val="1"/>
          <c:tx>
            <c:v>Tasking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MPI!$I$6:$I$16</c:f>
              <c:numCache>
                <c:formatCode>0.000</c:formatCode>
                <c:ptCount val="11"/>
                <c:pt idx="0">
                  <c:v>0.22449740277414681</c:v>
                </c:pt>
                <c:pt idx="1">
                  <c:v>0.14545914035384361</c:v>
                </c:pt>
                <c:pt idx="2">
                  <c:v>0.14757094952282224</c:v>
                </c:pt>
                <c:pt idx="3">
                  <c:v>0.14695739144890013</c:v>
                </c:pt>
                <c:pt idx="4">
                  <c:v>0.1652742606590932</c:v>
                </c:pt>
                <c:pt idx="5">
                  <c:v>0.14687479155791983</c:v>
                </c:pt>
                <c:pt idx="6">
                  <c:v>0.18295388020928616</c:v>
                </c:pt>
                <c:pt idx="7">
                  <c:v>0.16679778006029361</c:v>
                </c:pt>
                <c:pt idx="8">
                  <c:v>0.14369918455809275</c:v>
                </c:pt>
                <c:pt idx="9">
                  <c:v>0.13797216585517277</c:v>
                </c:pt>
                <c:pt idx="10">
                  <c:v>0.13996227086255106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87C-47D7-8BE6-A82C708D24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Approaches for 1 Service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MPI!$J$6:$J$16</c:f>
              <c:numCache>
                <c:formatCode>0.000</c:formatCode>
                <c:ptCount val="11"/>
                <c:pt idx="0">
                  <c:v>0.28683474929221975</c:v>
                </c:pt>
                <c:pt idx="1">
                  <c:v>0.17071867001396604</c:v>
                </c:pt>
                <c:pt idx="2">
                  <c:v>7.6165400601795996E-2</c:v>
                </c:pt>
                <c:pt idx="3">
                  <c:v>6.5158389466718702E-2</c:v>
                </c:pt>
                <c:pt idx="4">
                  <c:v>4.5174863792181504E-2</c:v>
                </c:pt>
                <c:pt idx="5">
                  <c:v>3.4966165793077042E-2</c:v>
                </c:pt>
                <c:pt idx="6">
                  <c:v>3.0843945557669946E-2</c:v>
                </c:pt>
                <c:pt idx="7">
                  <c:v>2.2826594630436278E-2</c:v>
                </c:pt>
                <c:pt idx="8">
                  <c:v>1.9370419989024116E-2</c:v>
                </c:pt>
                <c:pt idx="9">
                  <c:v>2.0143746865325309E-2</c:v>
                </c:pt>
                <c:pt idx="10">
                  <c:v>1.7333645319449951E-2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DE7-493D-BA03-9E52AFE677FF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MPI!$K$6:$K$16</c:f>
              <c:numCache>
                <c:formatCode>0.000</c:formatCode>
                <c:ptCount val="11"/>
                <c:pt idx="0">
                  <c:v>0.11224870138707341</c:v>
                </c:pt>
                <c:pt idx="1">
                  <c:v>4.8486380117947869E-2</c:v>
                </c:pt>
                <c:pt idx="2">
                  <c:v>3.6892737380705559E-2</c:v>
                </c:pt>
                <c:pt idx="3">
                  <c:v>2.9391478289780025E-2</c:v>
                </c:pt>
                <c:pt idx="4">
                  <c:v>2.7545710109848867E-2</c:v>
                </c:pt>
                <c:pt idx="5">
                  <c:v>2.0982113079702831E-2</c:v>
                </c:pt>
                <c:pt idx="6">
                  <c:v>2.286923502616077E-2</c:v>
                </c:pt>
                <c:pt idx="7">
                  <c:v>1.8533086673365957E-2</c:v>
                </c:pt>
                <c:pt idx="8">
                  <c:v>1.4369918455809275E-2</c:v>
                </c:pt>
                <c:pt idx="9">
                  <c:v>1.254292416865207E-2</c:v>
                </c:pt>
                <c:pt idx="10">
                  <c:v>1.1663522571879255E-2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DE7-493D-BA03-9E52AFE677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Approaches for 2 Services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MPI!$S$6:$S$16</c:f>
              <c:numCache>
                <c:formatCode>0.000</c:formatCode>
                <c:ptCount val="11"/>
                <c:pt idx="0">
                  <c:v>0.58735418020870034</c:v>
                </c:pt>
                <c:pt idx="1">
                  <c:v>0.4453194362933201</c:v>
                </c:pt>
                <c:pt idx="2">
                  <c:v>0.33881864828186314</c:v>
                </c:pt>
                <c:pt idx="3">
                  <c:v>0.30453485088896765</c:v>
                </c:pt>
                <c:pt idx="4">
                  <c:v>0.25112292896575977</c:v>
                </c:pt>
                <c:pt idx="5">
                  <c:v>0.27726449850866797</c:v>
                </c:pt>
                <c:pt idx="6">
                  <c:v>0.2280374551947591</c:v>
                </c:pt>
                <c:pt idx="7">
                  <c:v>0.26075245574915429</c:v>
                </c:pt>
                <c:pt idx="8">
                  <c:v>0.23022897690003272</c:v>
                </c:pt>
                <c:pt idx="9">
                  <c:v>0.20656532066301062</c:v>
                </c:pt>
                <c:pt idx="10">
                  <c:v>0.21318559801242595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B5-43AC-87CF-D952E8EE50B9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MPI!$T$6:$T$16</c:f>
              <c:numCache>
                <c:formatCode>0.000</c:formatCode>
                <c:ptCount val="11"/>
                <c:pt idx="0">
                  <c:v>0.2314063844771492</c:v>
                </c:pt>
                <c:pt idx="1">
                  <c:v>0.18358165784723041</c:v>
                </c:pt>
                <c:pt idx="2">
                  <c:v>0.14624194929552234</c:v>
                </c:pt>
                <c:pt idx="3">
                  <c:v>0.18280317767159288</c:v>
                </c:pt>
                <c:pt idx="4">
                  <c:v>0.16334613867336309</c:v>
                </c:pt>
                <c:pt idx="5">
                  <c:v>0.14174188180208586</c:v>
                </c:pt>
                <c:pt idx="6">
                  <c:v>0.15662291120109267</c:v>
                </c:pt>
                <c:pt idx="7">
                  <c:v>0.13942346057341812</c:v>
                </c:pt>
                <c:pt idx="8">
                  <c:v>0.1452962195855996</c:v>
                </c:pt>
                <c:pt idx="9">
                  <c:v>0.1350232255860436</c:v>
                </c:pt>
                <c:pt idx="10">
                  <c:v>0.16879530167367537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DB5-43AC-87CF-D952E8EE50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Approaches for 2 Services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MPI!$U$6:$U$16</c:f>
              <c:numCache>
                <c:formatCode>0.000</c:formatCode>
                <c:ptCount val="11"/>
                <c:pt idx="0">
                  <c:v>0.29367709010435017</c:v>
                </c:pt>
                <c:pt idx="1">
                  <c:v>0.14843981209777338</c:v>
                </c:pt>
                <c:pt idx="2">
                  <c:v>8.4704662070465786E-2</c:v>
                </c:pt>
                <c:pt idx="3">
                  <c:v>6.0906970177793528E-2</c:v>
                </c:pt>
                <c:pt idx="4">
                  <c:v>4.1853821494293293E-2</c:v>
                </c:pt>
                <c:pt idx="5">
                  <c:v>3.9609214072666855E-2</c:v>
                </c:pt>
                <c:pt idx="6">
                  <c:v>2.8504681899344887E-2</c:v>
                </c:pt>
                <c:pt idx="7">
                  <c:v>2.8972495083239364E-2</c:v>
                </c:pt>
                <c:pt idx="8">
                  <c:v>2.302289769000327E-2</c:v>
                </c:pt>
                <c:pt idx="9">
                  <c:v>1.8778665514819146E-2</c:v>
                </c:pt>
                <c:pt idx="10">
                  <c:v>1.7765466501035495E-2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903-4D2C-860C-E5EC6B7993BA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MPI!$V$6:$V$16</c:f>
              <c:numCache>
                <c:formatCode>0.000</c:formatCode>
                <c:ptCount val="11"/>
                <c:pt idx="0">
                  <c:v>0.1157031922385746</c:v>
                </c:pt>
                <c:pt idx="1">
                  <c:v>6.11938859490768E-2</c:v>
                </c:pt>
                <c:pt idx="2">
                  <c:v>3.6560487323880585E-2</c:v>
                </c:pt>
                <c:pt idx="3">
                  <c:v>3.6560635534318577E-2</c:v>
                </c:pt>
                <c:pt idx="4">
                  <c:v>2.7224356445560514E-2</c:v>
                </c:pt>
                <c:pt idx="5">
                  <c:v>2.0248840257440837E-2</c:v>
                </c:pt>
                <c:pt idx="6">
                  <c:v>1.9577863900136584E-2</c:v>
                </c:pt>
                <c:pt idx="7">
                  <c:v>1.5491495619268679E-2</c:v>
                </c:pt>
                <c:pt idx="8">
                  <c:v>1.452962195855996E-2</c:v>
                </c:pt>
                <c:pt idx="9">
                  <c:v>1.2274838689640327E-2</c:v>
                </c:pt>
                <c:pt idx="10">
                  <c:v>1.4066275139472948E-2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903-4D2C-860C-E5EC6B7993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Approaches for 3 Services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MPI!$AD$6:$AD$16</c:f>
              <c:numCache>
                <c:formatCode>0.000</c:formatCode>
                <c:ptCount val="11"/>
                <c:pt idx="0">
                  <c:v>0.59004121024818823</c:v>
                </c:pt>
                <c:pt idx="1">
                  <c:v>0.55177522669966017</c:v>
                </c:pt>
                <c:pt idx="2">
                  <c:v>0.37585097846632648</c:v>
                </c:pt>
                <c:pt idx="3">
                  <c:v>0.32693592570321378</c:v>
                </c:pt>
                <c:pt idx="4">
                  <c:v>0.2403688283423363</c:v>
                </c:pt>
                <c:pt idx="5">
                  <c:v>0.2509220466818961</c:v>
                </c:pt>
                <c:pt idx="6">
                  <c:v>0.22883401911529258</c:v>
                </c:pt>
                <c:pt idx="7">
                  <c:v>0.20430654273966911</c:v>
                </c:pt>
                <c:pt idx="8">
                  <c:v>0.20502917412936866</c:v>
                </c:pt>
                <c:pt idx="9">
                  <c:v>0.20508793457937396</c:v>
                </c:pt>
                <c:pt idx="10">
                  <c:v>0.20346298762811701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807-4403-992D-739F99ECCF01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MPI!$AE$6:$AE$16</c:f>
              <c:numCache>
                <c:formatCode>0.000</c:formatCode>
                <c:ptCount val="11"/>
                <c:pt idx="0">
                  <c:v>0.22472203473687422</c:v>
                </c:pt>
                <c:pt idx="1">
                  <c:v>0.17479717990535795</c:v>
                </c:pt>
                <c:pt idx="2">
                  <c:v>0.16151001971004075</c:v>
                </c:pt>
                <c:pt idx="3">
                  <c:v>0.15848802821151739</c:v>
                </c:pt>
                <c:pt idx="4">
                  <c:v>0.15738954299803326</c:v>
                </c:pt>
                <c:pt idx="5">
                  <c:v>0.14453126976388966</c:v>
                </c:pt>
                <c:pt idx="6">
                  <c:v>0.18303759680787079</c:v>
                </c:pt>
                <c:pt idx="7">
                  <c:v>0.16802494281950039</c:v>
                </c:pt>
                <c:pt idx="8">
                  <c:v>0.14304821618762623</c:v>
                </c:pt>
                <c:pt idx="9">
                  <c:v>0.13301455072782584</c:v>
                </c:pt>
                <c:pt idx="10">
                  <c:v>0.16072071304912439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807-4403-992D-739F99ECC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Approaches for 3 Services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MPI!$AF$6:$AF$16</c:f>
              <c:numCache>
                <c:formatCode>0.000</c:formatCode>
                <c:ptCount val="11"/>
                <c:pt idx="0">
                  <c:v>0.29502060512409412</c:v>
                </c:pt>
                <c:pt idx="1">
                  <c:v>0.18392507556655338</c:v>
                </c:pt>
                <c:pt idx="2">
                  <c:v>9.396274461658162E-2</c:v>
                </c:pt>
                <c:pt idx="3">
                  <c:v>6.5387185140642762E-2</c:v>
                </c:pt>
                <c:pt idx="4">
                  <c:v>4.0061471390389382E-2</c:v>
                </c:pt>
                <c:pt idx="5">
                  <c:v>3.5846006668842301E-2</c:v>
                </c:pt>
                <c:pt idx="6">
                  <c:v>2.8604252389411573E-2</c:v>
                </c:pt>
                <c:pt idx="7">
                  <c:v>2.2700726971074347E-2</c:v>
                </c:pt>
                <c:pt idx="8">
                  <c:v>2.0502917412936868E-2</c:v>
                </c:pt>
                <c:pt idx="9">
                  <c:v>1.8644357689033997E-2</c:v>
                </c:pt>
                <c:pt idx="10">
                  <c:v>1.695524896900975E-2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F22-422C-9300-C318FE643952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MPI!$AG$6:$AG$16</c:f>
              <c:numCache>
                <c:formatCode>0.000</c:formatCode>
                <c:ptCount val="11"/>
                <c:pt idx="0">
                  <c:v>0.11236101736843711</c:v>
                </c:pt>
                <c:pt idx="1">
                  <c:v>5.8265726635119315E-2</c:v>
                </c:pt>
                <c:pt idx="2">
                  <c:v>4.0377504927510188E-2</c:v>
                </c:pt>
                <c:pt idx="3">
                  <c:v>3.1697605642303478E-2</c:v>
                </c:pt>
                <c:pt idx="4">
                  <c:v>2.6231590499672209E-2</c:v>
                </c:pt>
                <c:pt idx="5">
                  <c:v>2.0647324251984237E-2</c:v>
                </c:pt>
                <c:pt idx="6">
                  <c:v>2.2879699600983849E-2</c:v>
                </c:pt>
                <c:pt idx="7">
                  <c:v>1.8669438091055601E-2</c:v>
                </c:pt>
                <c:pt idx="8">
                  <c:v>1.4304821618762623E-2</c:v>
                </c:pt>
                <c:pt idx="9">
                  <c:v>1.2092231884347803E-2</c:v>
                </c:pt>
                <c:pt idx="10">
                  <c:v>1.3393392754093699E-2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F22-422C-9300-C318FE643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Approaches for 4 Services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MPI!$AO$6:$AO$16</c:f>
              <c:numCache>
                <c:formatCode>0.000</c:formatCode>
                <c:ptCount val="11"/>
                <c:pt idx="0">
                  <c:v>0.61476503571089613</c:v>
                </c:pt>
                <c:pt idx="1">
                  <c:v>0.61206914976787719</c:v>
                </c:pt>
                <c:pt idx="2">
                  <c:v>0.39154241057909284</c:v>
                </c:pt>
                <c:pt idx="3">
                  <c:v>0.32323351234958686</c:v>
                </c:pt>
                <c:pt idx="4">
                  <c:v>0.30412956492965448</c:v>
                </c:pt>
                <c:pt idx="5">
                  <c:v>0.25587952716420009</c:v>
                </c:pt>
                <c:pt idx="6">
                  <c:v>0.24158768129364058</c:v>
                </c:pt>
                <c:pt idx="7">
                  <c:v>0.23717419871161521</c:v>
                </c:pt>
                <c:pt idx="8">
                  <c:v>0.21049334804596231</c:v>
                </c:pt>
                <c:pt idx="9">
                  <c:v>0.22057185016727016</c:v>
                </c:pt>
                <c:pt idx="10">
                  <c:v>0.20147440177834169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3C5-44D1-8018-C3ED9250EE6C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MPI!$AP$6:$AP$16</c:f>
              <c:numCache>
                <c:formatCode>0.000</c:formatCode>
                <c:ptCount val="11"/>
                <c:pt idx="0">
                  <c:v>0.22736575330254119</c:v>
                </c:pt>
                <c:pt idx="1">
                  <c:v>0.17684807301562072</c:v>
                </c:pt>
                <c:pt idx="2">
                  <c:v>0.17558794822777973</c:v>
                </c:pt>
                <c:pt idx="3">
                  <c:v>0.16595998035115675</c:v>
                </c:pt>
                <c:pt idx="4">
                  <c:v>0.1709655813115592</c:v>
                </c:pt>
                <c:pt idx="5">
                  <c:v>0.16588466710751321</c:v>
                </c:pt>
                <c:pt idx="6">
                  <c:v>0.18321202771664</c:v>
                </c:pt>
                <c:pt idx="7">
                  <c:v>0.15516299832663313</c:v>
                </c:pt>
                <c:pt idx="8">
                  <c:v>0.16920272361061672</c:v>
                </c:pt>
                <c:pt idx="9">
                  <c:v>0.13740792771117097</c:v>
                </c:pt>
                <c:pt idx="10">
                  <c:v>0.1700761644777628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3C5-44D1-8018-C3ED9250EE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Approaches for 4 Services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MPI!$AQ$6:$AQ$16</c:f>
              <c:numCache>
                <c:formatCode>0.000</c:formatCode>
                <c:ptCount val="11"/>
                <c:pt idx="0">
                  <c:v>0.30738251785544807</c:v>
                </c:pt>
                <c:pt idx="1">
                  <c:v>0.20402304992262574</c:v>
                </c:pt>
                <c:pt idx="2">
                  <c:v>9.7885602644773209E-2</c:v>
                </c:pt>
                <c:pt idx="3">
                  <c:v>6.4646702469917369E-2</c:v>
                </c:pt>
                <c:pt idx="4">
                  <c:v>5.0688260821609078E-2</c:v>
                </c:pt>
                <c:pt idx="5">
                  <c:v>3.6554218166314302E-2</c:v>
                </c:pt>
                <c:pt idx="6">
                  <c:v>3.0198460161705073E-2</c:v>
                </c:pt>
                <c:pt idx="7">
                  <c:v>2.6352688745735025E-2</c:v>
                </c:pt>
                <c:pt idx="8">
                  <c:v>2.1049334804596233E-2</c:v>
                </c:pt>
                <c:pt idx="9">
                  <c:v>2.0051986378842743E-2</c:v>
                </c:pt>
                <c:pt idx="10">
                  <c:v>1.6789533481528476E-2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06A-440C-BAB0-D4BE70E94992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MPI!$AR$6:$AR$16</c:f>
              <c:numCache>
                <c:formatCode>0.000</c:formatCode>
                <c:ptCount val="11"/>
                <c:pt idx="0">
                  <c:v>0.1136828766512706</c:v>
                </c:pt>
                <c:pt idx="1">
                  <c:v>5.8949357671873572E-2</c:v>
                </c:pt>
                <c:pt idx="2">
                  <c:v>4.3896987056944933E-2</c:v>
                </c:pt>
                <c:pt idx="3">
                  <c:v>3.319199607023135E-2</c:v>
                </c:pt>
                <c:pt idx="4">
                  <c:v>2.8494263551926535E-2</c:v>
                </c:pt>
                <c:pt idx="5">
                  <c:v>2.3697809586787601E-2</c:v>
                </c:pt>
                <c:pt idx="6">
                  <c:v>2.290150346458E-2</c:v>
                </c:pt>
                <c:pt idx="7">
                  <c:v>1.7240333147403683E-2</c:v>
                </c:pt>
                <c:pt idx="8">
                  <c:v>1.6920272361061674E-2</c:v>
                </c:pt>
                <c:pt idx="9">
                  <c:v>1.2491629791924634E-2</c:v>
                </c:pt>
                <c:pt idx="10">
                  <c:v>1.4173013706480234E-2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06A-440C-BAB0-D4BE70E949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Tasking for increasing problem sizes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1 Service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MPI!$I$6:$I$16</c:f>
              <c:numCache>
                <c:formatCode>0.000</c:formatCode>
                <c:ptCount val="11"/>
                <c:pt idx="0">
                  <c:v>0.22449740277414681</c:v>
                </c:pt>
                <c:pt idx="1">
                  <c:v>0.14545914035384361</c:v>
                </c:pt>
                <c:pt idx="2">
                  <c:v>0.14757094952282224</c:v>
                </c:pt>
                <c:pt idx="3">
                  <c:v>0.14695739144890013</c:v>
                </c:pt>
                <c:pt idx="4">
                  <c:v>0.1652742606590932</c:v>
                </c:pt>
                <c:pt idx="5">
                  <c:v>0.14687479155791983</c:v>
                </c:pt>
                <c:pt idx="6">
                  <c:v>0.18295388020928616</c:v>
                </c:pt>
                <c:pt idx="7">
                  <c:v>0.16679778006029361</c:v>
                </c:pt>
                <c:pt idx="8">
                  <c:v>0.14369918455809275</c:v>
                </c:pt>
                <c:pt idx="9">
                  <c:v>0.13797216585517277</c:v>
                </c:pt>
                <c:pt idx="10">
                  <c:v>0.13996227086255106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1AC-4EC1-B60A-C012EF2CF9E4}"/>
            </c:ext>
          </c:extLst>
        </c:ser>
        <c:ser>
          <c:idx val="3"/>
          <c:order val="1"/>
          <c:tx>
            <c:v>2 Services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MPI!$T$6:$T$16</c:f>
              <c:numCache>
                <c:formatCode>0.000</c:formatCode>
                <c:ptCount val="11"/>
                <c:pt idx="0">
                  <c:v>0.2314063844771492</c:v>
                </c:pt>
                <c:pt idx="1">
                  <c:v>0.18358165784723041</c:v>
                </c:pt>
                <c:pt idx="2">
                  <c:v>0.14624194929552234</c:v>
                </c:pt>
                <c:pt idx="3">
                  <c:v>0.18280317767159288</c:v>
                </c:pt>
                <c:pt idx="4">
                  <c:v>0.16334613867336309</c:v>
                </c:pt>
                <c:pt idx="5">
                  <c:v>0.14174188180208586</c:v>
                </c:pt>
                <c:pt idx="6">
                  <c:v>0.15662291120109267</c:v>
                </c:pt>
                <c:pt idx="7">
                  <c:v>0.13942346057341812</c:v>
                </c:pt>
                <c:pt idx="8">
                  <c:v>0.1452962195855996</c:v>
                </c:pt>
                <c:pt idx="9">
                  <c:v>0.1350232255860436</c:v>
                </c:pt>
                <c:pt idx="10">
                  <c:v>0.16879530167367537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1AC-4EC1-B60A-C012EF2CF9E4}"/>
            </c:ext>
          </c:extLst>
        </c:ser>
        <c:ser>
          <c:idx val="4"/>
          <c:order val="2"/>
          <c:tx>
            <c:v>3 Services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MPI!$AE$6:$AE$16</c:f>
              <c:numCache>
                <c:formatCode>0.000</c:formatCode>
                <c:ptCount val="11"/>
                <c:pt idx="0">
                  <c:v>0.22472203473687422</c:v>
                </c:pt>
                <c:pt idx="1">
                  <c:v>0.17479717990535795</c:v>
                </c:pt>
                <c:pt idx="2">
                  <c:v>0.16151001971004075</c:v>
                </c:pt>
                <c:pt idx="3">
                  <c:v>0.15848802821151739</c:v>
                </c:pt>
                <c:pt idx="4">
                  <c:v>0.15738954299803326</c:v>
                </c:pt>
                <c:pt idx="5">
                  <c:v>0.14453126976388966</c:v>
                </c:pt>
                <c:pt idx="6">
                  <c:v>0.18303759680787079</c:v>
                </c:pt>
                <c:pt idx="7">
                  <c:v>0.16802494281950039</c:v>
                </c:pt>
                <c:pt idx="8">
                  <c:v>0.14304821618762623</c:v>
                </c:pt>
                <c:pt idx="9">
                  <c:v>0.13301455072782584</c:v>
                </c:pt>
                <c:pt idx="10">
                  <c:v>0.16072071304912439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1AC-4EC1-B60A-C012EF2CF9E4}"/>
            </c:ext>
          </c:extLst>
        </c:ser>
        <c:ser>
          <c:idx val="0"/>
          <c:order val="3"/>
          <c:tx>
            <c:v>4 Services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MPI!$AP$6:$AP$16</c:f>
              <c:numCache>
                <c:formatCode>0.000</c:formatCode>
                <c:ptCount val="11"/>
                <c:pt idx="0">
                  <c:v>0.22736575330254119</c:v>
                </c:pt>
                <c:pt idx="1">
                  <c:v>0.17684807301562072</c:v>
                </c:pt>
                <c:pt idx="2">
                  <c:v>0.17558794822777973</c:v>
                </c:pt>
                <c:pt idx="3">
                  <c:v>0.16595998035115675</c:v>
                </c:pt>
                <c:pt idx="4">
                  <c:v>0.1709655813115592</c:v>
                </c:pt>
                <c:pt idx="5">
                  <c:v>0.16588466710751321</c:v>
                </c:pt>
                <c:pt idx="6">
                  <c:v>0.18321202771664</c:v>
                </c:pt>
                <c:pt idx="7">
                  <c:v>0.15516299832663313</c:v>
                </c:pt>
                <c:pt idx="8">
                  <c:v>0.16920272361061672</c:v>
                </c:pt>
                <c:pt idx="9">
                  <c:v>0.13740792771117097</c:v>
                </c:pt>
                <c:pt idx="10">
                  <c:v>0.1700761644777628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1AC-4EC1-B60A-C012EF2CF9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Subgraphing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1 Service</c:v>
          </c:tx>
          <c:spPr>
            <a:ln w="2540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MPI!$H$6:$H$16</c:f>
              <c:numCache>
                <c:formatCode>0.000</c:formatCode>
                <c:ptCount val="11"/>
                <c:pt idx="0">
                  <c:v>0.5736694985844395</c:v>
                </c:pt>
                <c:pt idx="1">
                  <c:v>0.51215601004189815</c:v>
                </c:pt>
                <c:pt idx="2">
                  <c:v>0.30466160240718398</c:v>
                </c:pt>
                <c:pt idx="3">
                  <c:v>0.32579194733359351</c:v>
                </c:pt>
                <c:pt idx="4">
                  <c:v>0.27104918275308904</c:v>
                </c:pt>
                <c:pt idx="5">
                  <c:v>0.24476316055153929</c:v>
                </c:pt>
                <c:pt idx="6">
                  <c:v>0.24675156446135957</c:v>
                </c:pt>
                <c:pt idx="7">
                  <c:v>0.20543935167392649</c:v>
                </c:pt>
                <c:pt idx="8">
                  <c:v>0.19370419989024115</c:v>
                </c:pt>
                <c:pt idx="9">
                  <c:v>0.2215812155185784</c:v>
                </c:pt>
                <c:pt idx="10">
                  <c:v>0.2080037438333994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6-05FF-4DAF-973C-25A1D234EF0B}"/>
            </c:ext>
          </c:extLst>
        </c:ser>
        <c:ser>
          <c:idx val="3"/>
          <c:order val="1"/>
          <c:tx>
            <c:v>2 Services</c:v>
          </c:tx>
          <c:spPr>
            <a:ln w="19050" cap="rnd">
              <a:solidFill>
                <a:srgbClr val="009E7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9E73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MPI!$S$6:$S$16</c:f>
              <c:numCache>
                <c:formatCode>0.000</c:formatCode>
                <c:ptCount val="11"/>
                <c:pt idx="0">
                  <c:v>0.58735418020870034</c:v>
                </c:pt>
                <c:pt idx="1">
                  <c:v>0.4453194362933201</c:v>
                </c:pt>
                <c:pt idx="2">
                  <c:v>0.33881864828186314</c:v>
                </c:pt>
                <c:pt idx="3">
                  <c:v>0.30453485088896765</c:v>
                </c:pt>
                <c:pt idx="4">
                  <c:v>0.25112292896575977</c:v>
                </c:pt>
                <c:pt idx="5">
                  <c:v>0.27726449850866797</c:v>
                </c:pt>
                <c:pt idx="6">
                  <c:v>0.2280374551947591</c:v>
                </c:pt>
                <c:pt idx="7">
                  <c:v>0.26075245574915429</c:v>
                </c:pt>
                <c:pt idx="8">
                  <c:v>0.23022897690003272</c:v>
                </c:pt>
                <c:pt idx="9">
                  <c:v>0.20656532066301062</c:v>
                </c:pt>
                <c:pt idx="10">
                  <c:v>0.21318559801242595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7-05FF-4DAF-973C-25A1D234EF0B}"/>
            </c:ext>
          </c:extLst>
        </c:ser>
        <c:ser>
          <c:idx val="4"/>
          <c:order val="2"/>
          <c:tx>
            <c:v>3 Services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MPI!$AD$6:$AD$16</c:f>
              <c:numCache>
                <c:formatCode>0.000</c:formatCode>
                <c:ptCount val="11"/>
                <c:pt idx="0">
                  <c:v>0.59004121024818823</c:v>
                </c:pt>
                <c:pt idx="1">
                  <c:v>0.55177522669966017</c:v>
                </c:pt>
                <c:pt idx="2">
                  <c:v>0.37585097846632648</c:v>
                </c:pt>
                <c:pt idx="3">
                  <c:v>0.32693592570321378</c:v>
                </c:pt>
                <c:pt idx="4">
                  <c:v>0.2403688283423363</c:v>
                </c:pt>
                <c:pt idx="5">
                  <c:v>0.2509220466818961</c:v>
                </c:pt>
                <c:pt idx="6">
                  <c:v>0.22883401911529258</c:v>
                </c:pt>
                <c:pt idx="7">
                  <c:v>0.20430654273966911</c:v>
                </c:pt>
                <c:pt idx="8">
                  <c:v>0.20502917412936866</c:v>
                </c:pt>
                <c:pt idx="9">
                  <c:v>0.20508793457937396</c:v>
                </c:pt>
                <c:pt idx="10">
                  <c:v>0.20346298762811701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8-05FF-4DAF-973C-25A1D234EF0B}"/>
            </c:ext>
          </c:extLst>
        </c:ser>
        <c:ser>
          <c:idx val="0"/>
          <c:order val="3"/>
          <c:tx>
            <c:v>4 Services</c:v>
          </c:tx>
          <c:spPr>
            <a:ln w="19050" cap="rnd">
              <a:solidFill>
                <a:srgbClr val="B66D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B66DFF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MPI!$AO$6:$AO$16</c:f>
              <c:numCache>
                <c:formatCode>0.000</c:formatCode>
                <c:ptCount val="11"/>
                <c:pt idx="0">
                  <c:v>0.61476503571089613</c:v>
                </c:pt>
                <c:pt idx="1">
                  <c:v>0.61206914976787719</c:v>
                </c:pt>
                <c:pt idx="2">
                  <c:v>0.39154241057909284</c:v>
                </c:pt>
                <c:pt idx="3">
                  <c:v>0.32323351234958686</c:v>
                </c:pt>
                <c:pt idx="4">
                  <c:v>0.30412956492965448</c:v>
                </c:pt>
                <c:pt idx="5">
                  <c:v>0.25587952716420009</c:v>
                </c:pt>
                <c:pt idx="6">
                  <c:v>0.24158768129364058</c:v>
                </c:pt>
                <c:pt idx="7">
                  <c:v>0.23717419871161521</c:v>
                </c:pt>
                <c:pt idx="8">
                  <c:v>0.21049334804596231</c:v>
                </c:pt>
                <c:pt idx="9">
                  <c:v>0.22057185016727016</c:v>
                </c:pt>
                <c:pt idx="10">
                  <c:v>0.20147440177834169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3-05FF-4DAF-973C-25A1D234E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Subgraphing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1 Service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MPI!$J$6:$J$16</c:f>
              <c:numCache>
                <c:formatCode>0.000</c:formatCode>
                <c:ptCount val="11"/>
                <c:pt idx="0">
                  <c:v>0.28683474929221975</c:v>
                </c:pt>
                <c:pt idx="1">
                  <c:v>0.17071867001396604</c:v>
                </c:pt>
                <c:pt idx="2">
                  <c:v>7.6165400601795996E-2</c:v>
                </c:pt>
                <c:pt idx="3">
                  <c:v>6.5158389466718702E-2</c:v>
                </c:pt>
                <c:pt idx="4">
                  <c:v>4.5174863792181504E-2</c:v>
                </c:pt>
                <c:pt idx="5">
                  <c:v>3.4966165793077042E-2</c:v>
                </c:pt>
                <c:pt idx="6">
                  <c:v>3.0843945557669946E-2</c:v>
                </c:pt>
                <c:pt idx="7">
                  <c:v>2.2826594630436278E-2</c:v>
                </c:pt>
                <c:pt idx="8">
                  <c:v>1.9370419989024116E-2</c:v>
                </c:pt>
                <c:pt idx="9">
                  <c:v>2.0143746865325309E-2</c:v>
                </c:pt>
                <c:pt idx="10">
                  <c:v>1.7333645319449951E-2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45D-4043-8BF6-10843353929F}"/>
            </c:ext>
          </c:extLst>
        </c:ser>
        <c:ser>
          <c:idx val="3"/>
          <c:order val="1"/>
          <c:tx>
            <c:v>2 Services</c:v>
          </c:tx>
          <c:spPr>
            <a:ln w="19050" cap="rnd">
              <a:solidFill>
                <a:srgbClr val="009E7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9E73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MPI!$U$6:$U$16</c:f>
              <c:numCache>
                <c:formatCode>0.000</c:formatCode>
                <c:ptCount val="11"/>
                <c:pt idx="0">
                  <c:v>0.29367709010435017</c:v>
                </c:pt>
                <c:pt idx="1">
                  <c:v>0.14843981209777338</c:v>
                </c:pt>
                <c:pt idx="2">
                  <c:v>8.4704662070465786E-2</c:v>
                </c:pt>
                <c:pt idx="3">
                  <c:v>6.0906970177793528E-2</c:v>
                </c:pt>
                <c:pt idx="4">
                  <c:v>4.1853821494293293E-2</c:v>
                </c:pt>
                <c:pt idx="5">
                  <c:v>3.9609214072666855E-2</c:v>
                </c:pt>
                <c:pt idx="6">
                  <c:v>2.8504681899344887E-2</c:v>
                </c:pt>
                <c:pt idx="7">
                  <c:v>2.8972495083239364E-2</c:v>
                </c:pt>
                <c:pt idx="8">
                  <c:v>2.302289769000327E-2</c:v>
                </c:pt>
                <c:pt idx="9">
                  <c:v>1.8778665514819146E-2</c:v>
                </c:pt>
                <c:pt idx="10">
                  <c:v>1.7765466501035495E-2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45D-4043-8BF6-10843353929F}"/>
            </c:ext>
          </c:extLst>
        </c:ser>
        <c:ser>
          <c:idx val="4"/>
          <c:order val="2"/>
          <c:tx>
            <c:v>3 Services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MPI!$AF$6:$AF$16</c:f>
              <c:numCache>
                <c:formatCode>0.000</c:formatCode>
                <c:ptCount val="11"/>
                <c:pt idx="0">
                  <c:v>0.29502060512409412</c:v>
                </c:pt>
                <c:pt idx="1">
                  <c:v>0.18392507556655338</c:v>
                </c:pt>
                <c:pt idx="2">
                  <c:v>9.396274461658162E-2</c:v>
                </c:pt>
                <c:pt idx="3">
                  <c:v>6.5387185140642762E-2</c:v>
                </c:pt>
                <c:pt idx="4">
                  <c:v>4.0061471390389382E-2</c:v>
                </c:pt>
                <c:pt idx="5">
                  <c:v>3.5846006668842301E-2</c:v>
                </c:pt>
                <c:pt idx="6">
                  <c:v>2.8604252389411573E-2</c:v>
                </c:pt>
                <c:pt idx="7">
                  <c:v>2.2700726971074347E-2</c:v>
                </c:pt>
                <c:pt idx="8">
                  <c:v>2.0502917412936868E-2</c:v>
                </c:pt>
                <c:pt idx="9">
                  <c:v>1.8644357689033997E-2</c:v>
                </c:pt>
                <c:pt idx="10">
                  <c:v>1.695524896900975E-2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45D-4043-8BF6-10843353929F}"/>
            </c:ext>
          </c:extLst>
        </c:ser>
        <c:ser>
          <c:idx val="0"/>
          <c:order val="3"/>
          <c:tx>
            <c:v>4 Services</c:v>
          </c:tx>
          <c:spPr>
            <a:ln w="19050" cap="rnd">
              <a:solidFill>
                <a:srgbClr val="B66D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B66DFF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MPI!$AQ$6:$AQ$16</c:f>
              <c:numCache>
                <c:formatCode>0.000</c:formatCode>
                <c:ptCount val="11"/>
                <c:pt idx="0">
                  <c:v>0.30738251785544807</c:v>
                </c:pt>
                <c:pt idx="1">
                  <c:v>0.20402304992262574</c:v>
                </c:pt>
                <c:pt idx="2">
                  <c:v>9.7885602644773209E-2</c:v>
                </c:pt>
                <c:pt idx="3">
                  <c:v>6.4646702469917369E-2</c:v>
                </c:pt>
                <c:pt idx="4">
                  <c:v>5.0688260821609078E-2</c:v>
                </c:pt>
                <c:pt idx="5">
                  <c:v>3.6554218166314302E-2</c:v>
                </c:pt>
                <c:pt idx="6">
                  <c:v>3.0198460161705073E-2</c:v>
                </c:pt>
                <c:pt idx="7">
                  <c:v>2.6352688745735025E-2</c:v>
                </c:pt>
                <c:pt idx="8">
                  <c:v>2.1049334804596233E-2</c:v>
                </c:pt>
                <c:pt idx="9">
                  <c:v>2.0051986378842743E-2</c:v>
                </c:pt>
                <c:pt idx="10">
                  <c:v>1.6789533481528476E-2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45D-4043-8BF6-1084335392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Tasking for increasing problem sizes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1 Service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MPI!$K$6:$K$16</c:f>
              <c:numCache>
                <c:formatCode>0.000</c:formatCode>
                <c:ptCount val="11"/>
                <c:pt idx="0">
                  <c:v>0.11224870138707341</c:v>
                </c:pt>
                <c:pt idx="1">
                  <c:v>4.8486380117947869E-2</c:v>
                </c:pt>
                <c:pt idx="2">
                  <c:v>3.6892737380705559E-2</c:v>
                </c:pt>
                <c:pt idx="3">
                  <c:v>2.9391478289780025E-2</c:v>
                </c:pt>
                <c:pt idx="4">
                  <c:v>2.7545710109848867E-2</c:v>
                </c:pt>
                <c:pt idx="5">
                  <c:v>2.0982113079702831E-2</c:v>
                </c:pt>
                <c:pt idx="6">
                  <c:v>2.286923502616077E-2</c:v>
                </c:pt>
                <c:pt idx="7">
                  <c:v>1.8533086673365957E-2</c:v>
                </c:pt>
                <c:pt idx="8">
                  <c:v>1.4369918455809275E-2</c:v>
                </c:pt>
                <c:pt idx="9">
                  <c:v>1.254292416865207E-2</c:v>
                </c:pt>
                <c:pt idx="10">
                  <c:v>1.1663522571879255E-2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7F3-4FC5-96E1-56467FF37CD8}"/>
            </c:ext>
          </c:extLst>
        </c:ser>
        <c:ser>
          <c:idx val="3"/>
          <c:order val="1"/>
          <c:tx>
            <c:v>2 Services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MPI!$V$6:$V$16</c:f>
              <c:numCache>
                <c:formatCode>0.000</c:formatCode>
                <c:ptCount val="11"/>
                <c:pt idx="0">
                  <c:v>0.1157031922385746</c:v>
                </c:pt>
                <c:pt idx="1">
                  <c:v>6.11938859490768E-2</c:v>
                </c:pt>
                <c:pt idx="2">
                  <c:v>3.6560487323880585E-2</c:v>
                </c:pt>
                <c:pt idx="3">
                  <c:v>3.6560635534318577E-2</c:v>
                </c:pt>
                <c:pt idx="4">
                  <c:v>2.7224356445560514E-2</c:v>
                </c:pt>
                <c:pt idx="5">
                  <c:v>2.0248840257440837E-2</c:v>
                </c:pt>
                <c:pt idx="6">
                  <c:v>1.9577863900136584E-2</c:v>
                </c:pt>
                <c:pt idx="7">
                  <c:v>1.5491495619268679E-2</c:v>
                </c:pt>
                <c:pt idx="8">
                  <c:v>1.452962195855996E-2</c:v>
                </c:pt>
                <c:pt idx="9">
                  <c:v>1.2274838689640327E-2</c:v>
                </c:pt>
                <c:pt idx="10">
                  <c:v>1.4066275139472948E-2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7F3-4FC5-96E1-56467FF37CD8}"/>
            </c:ext>
          </c:extLst>
        </c:ser>
        <c:ser>
          <c:idx val="4"/>
          <c:order val="2"/>
          <c:tx>
            <c:v>3 Services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MPI!$AG$6:$AG$16</c:f>
              <c:numCache>
                <c:formatCode>0.000</c:formatCode>
                <c:ptCount val="11"/>
                <c:pt idx="0">
                  <c:v>0.11236101736843711</c:v>
                </c:pt>
                <c:pt idx="1">
                  <c:v>5.8265726635119315E-2</c:v>
                </c:pt>
                <c:pt idx="2">
                  <c:v>4.0377504927510188E-2</c:v>
                </c:pt>
                <c:pt idx="3">
                  <c:v>3.1697605642303478E-2</c:v>
                </c:pt>
                <c:pt idx="4">
                  <c:v>2.6231590499672209E-2</c:v>
                </c:pt>
                <c:pt idx="5">
                  <c:v>2.0647324251984237E-2</c:v>
                </c:pt>
                <c:pt idx="6">
                  <c:v>2.2879699600983849E-2</c:v>
                </c:pt>
                <c:pt idx="7">
                  <c:v>1.8669438091055601E-2</c:v>
                </c:pt>
                <c:pt idx="8">
                  <c:v>1.4304821618762623E-2</c:v>
                </c:pt>
                <c:pt idx="9">
                  <c:v>1.2092231884347803E-2</c:v>
                </c:pt>
                <c:pt idx="10">
                  <c:v>1.3393392754093699E-2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7F3-4FC5-96E1-56467FF37CD8}"/>
            </c:ext>
          </c:extLst>
        </c:ser>
        <c:ser>
          <c:idx val="0"/>
          <c:order val="3"/>
          <c:tx>
            <c:v>4 Services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MPI!$AR$6:$AR$16</c:f>
              <c:numCache>
                <c:formatCode>0.000</c:formatCode>
                <c:ptCount val="11"/>
                <c:pt idx="0">
                  <c:v>0.1136828766512706</c:v>
                </c:pt>
                <c:pt idx="1">
                  <c:v>5.8949357671873572E-2</c:v>
                </c:pt>
                <c:pt idx="2">
                  <c:v>4.3896987056944933E-2</c:v>
                </c:pt>
                <c:pt idx="3">
                  <c:v>3.319199607023135E-2</c:v>
                </c:pt>
                <c:pt idx="4">
                  <c:v>2.8494263551926535E-2</c:v>
                </c:pt>
                <c:pt idx="5">
                  <c:v>2.3697809586787601E-2</c:v>
                </c:pt>
                <c:pt idx="6">
                  <c:v>2.290150346458E-2</c:v>
                </c:pt>
                <c:pt idx="7">
                  <c:v>1.7240333147403683E-2</c:v>
                </c:pt>
                <c:pt idx="8">
                  <c:v>1.6920272361061674E-2</c:v>
                </c:pt>
                <c:pt idx="9">
                  <c:v>1.2491629791924634E-2</c:v>
                </c:pt>
                <c:pt idx="10">
                  <c:v>1.4173013706480234E-2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7F3-4FC5-96E1-56467FF37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Approaches for 1 Service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MPI!$H$25:$H$35</c:f>
              <c:numCache>
                <c:formatCode>0.000</c:formatCode>
                <c:ptCount val="11"/>
                <c:pt idx="0">
                  <c:v>0.62301998174792694</c:v>
                </c:pt>
                <c:pt idx="1">
                  <c:v>0.56947351628002085</c:v>
                </c:pt>
                <c:pt idx="2">
                  <c:v>0.40164689495889272</c:v>
                </c:pt>
                <c:pt idx="3">
                  <c:v>0.34338388287446708</c:v>
                </c:pt>
                <c:pt idx="4">
                  <c:v>0.29778836912873852</c:v>
                </c:pt>
                <c:pt idx="5">
                  <c:v>0.26055914149951714</c:v>
                </c:pt>
                <c:pt idx="6">
                  <c:v>0.25865069273366503</c:v>
                </c:pt>
                <c:pt idx="7">
                  <c:v>0.2696591398604804</c:v>
                </c:pt>
                <c:pt idx="8">
                  <c:v>0.2308466647390269</c:v>
                </c:pt>
                <c:pt idx="9">
                  <c:v>0.19900298618652162</c:v>
                </c:pt>
                <c:pt idx="10">
                  <c:v>0.21199231533426835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B7F-491D-9AFD-B5BBA526B5F9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MPI!$I$25:$I$35</c:f>
              <c:numCache>
                <c:formatCode>0.000</c:formatCode>
                <c:ptCount val="11"/>
                <c:pt idx="0">
                  <c:v>0.23362793530268655</c:v>
                </c:pt>
                <c:pt idx="1">
                  <c:v>0.18295258793918373</c:v>
                </c:pt>
                <c:pt idx="2">
                  <c:v>0.17982004549640659</c:v>
                </c:pt>
                <c:pt idx="3">
                  <c:v>0.17227662374883679</c:v>
                </c:pt>
                <c:pt idx="4">
                  <c:v>0.17829273961275799</c:v>
                </c:pt>
                <c:pt idx="5">
                  <c:v>0.16612621033101255</c:v>
                </c:pt>
                <c:pt idx="6">
                  <c:v>0.17926877164424146</c:v>
                </c:pt>
                <c:pt idx="7">
                  <c:v>0.16152772661005507</c:v>
                </c:pt>
                <c:pt idx="8">
                  <c:v>0.14175427243749855</c:v>
                </c:pt>
                <c:pt idx="9">
                  <c:v>0.13021737865290037</c:v>
                </c:pt>
                <c:pt idx="10">
                  <c:v>0.17279550702744442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B7F-491D-9AFD-B5BBA526B5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Approaches for 1 Service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MPI!$J$25:$J$35</c:f>
              <c:numCache>
                <c:formatCode>0.000</c:formatCode>
                <c:ptCount val="11"/>
                <c:pt idx="0">
                  <c:v>0.31150999087396347</c:v>
                </c:pt>
                <c:pt idx="1">
                  <c:v>0.18982450542667362</c:v>
                </c:pt>
                <c:pt idx="2">
                  <c:v>0.10041172373972318</c:v>
                </c:pt>
                <c:pt idx="3">
                  <c:v>6.8676776574893419E-2</c:v>
                </c:pt>
                <c:pt idx="4">
                  <c:v>4.9631394854789755E-2</c:v>
                </c:pt>
                <c:pt idx="5">
                  <c:v>3.7222734499931021E-2</c:v>
                </c:pt>
                <c:pt idx="6">
                  <c:v>3.2331336591708129E-2</c:v>
                </c:pt>
                <c:pt idx="7">
                  <c:v>2.9962126651164489E-2</c:v>
                </c:pt>
                <c:pt idx="8">
                  <c:v>2.3084666473902692E-2</c:v>
                </c:pt>
                <c:pt idx="9">
                  <c:v>1.8091180562411057E-2</c:v>
                </c:pt>
                <c:pt idx="10">
                  <c:v>1.7666026277855695E-2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183-430A-915A-2225E15FA413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MPI!$K$25:$K$35</c:f>
              <c:numCache>
                <c:formatCode>0.000</c:formatCode>
                <c:ptCount val="11"/>
                <c:pt idx="0">
                  <c:v>0.11681396765134328</c:v>
                </c:pt>
                <c:pt idx="1">
                  <c:v>6.0984195979727908E-2</c:v>
                </c:pt>
                <c:pt idx="2">
                  <c:v>4.4955011374101649E-2</c:v>
                </c:pt>
                <c:pt idx="3">
                  <c:v>3.4455324749767355E-2</c:v>
                </c:pt>
                <c:pt idx="4">
                  <c:v>2.9715456602126333E-2</c:v>
                </c:pt>
                <c:pt idx="5">
                  <c:v>2.3732315761573222E-2</c:v>
                </c:pt>
                <c:pt idx="6">
                  <c:v>2.2408596455530182E-2</c:v>
                </c:pt>
                <c:pt idx="7">
                  <c:v>1.7947525178895009E-2</c:v>
                </c:pt>
                <c:pt idx="8">
                  <c:v>1.4175427243749854E-2</c:v>
                </c:pt>
                <c:pt idx="9">
                  <c:v>1.1837943513900034E-2</c:v>
                </c:pt>
                <c:pt idx="10">
                  <c:v>1.4399625585620369E-2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183-430A-915A-2225E15FA4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Approaches for 2 Services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MPI!$S$25:$S$35</c:f>
              <c:numCache>
                <c:formatCode>0.000</c:formatCode>
                <c:ptCount val="11"/>
                <c:pt idx="0">
                  <c:v>0.63668492274652821</c:v>
                </c:pt>
                <c:pt idx="1">
                  <c:v>0.59165484860084916</c:v>
                </c:pt>
                <c:pt idx="2">
                  <c:v>0.41796855052765275</c:v>
                </c:pt>
                <c:pt idx="3">
                  <c:v>0.32607279591676031</c:v>
                </c:pt>
                <c:pt idx="4">
                  <c:v>0.2953258693430395</c:v>
                </c:pt>
                <c:pt idx="5">
                  <c:v>0.27163109850817085</c:v>
                </c:pt>
                <c:pt idx="6">
                  <c:v>0.2683899290271588</c:v>
                </c:pt>
                <c:pt idx="7">
                  <c:v>0.26812204101637094</c:v>
                </c:pt>
                <c:pt idx="8">
                  <c:v>0.23247981694443595</c:v>
                </c:pt>
                <c:pt idx="9">
                  <c:v>0.22514651610117403</c:v>
                </c:pt>
                <c:pt idx="10">
                  <c:v>0.21191947548005891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218-4070-93A5-A5E1B871C123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MPI!$T$25:$T$35</c:f>
              <c:numCache>
                <c:formatCode>0.000</c:formatCode>
                <c:ptCount val="11"/>
                <c:pt idx="0">
                  <c:v>0.23879645153278783</c:v>
                </c:pt>
                <c:pt idx="1">
                  <c:v>0.18925054429018734</c:v>
                </c:pt>
                <c:pt idx="2">
                  <c:v>0.19043520699706087</c:v>
                </c:pt>
                <c:pt idx="3">
                  <c:v>0.1711152531377898</c:v>
                </c:pt>
                <c:pt idx="4">
                  <c:v>0.18872122150628279</c:v>
                </c:pt>
                <c:pt idx="5">
                  <c:v>0.17752234828596614</c:v>
                </c:pt>
                <c:pt idx="6">
                  <c:v>0.16209573768314547</c:v>
                </c:pt>
                <c:pt idx="7">
                  <c:v>0.17449185032337941</c:v>
                </c:pt>
                <c:pt idx="8">
                  <c:v>0.18688747056693703</c:v>
                </c:pt>
                <c:pt idx="9">
                  <c:v>0.16518459533215693</c:v>
                </c:pt>
                <c:pt idx="10">
                  <c:v>0.17316491807146883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218-4070-93A5-A5E1B871C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Approaches for 2 Services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MPI!$U$25:$U$35</c:f>
              <c:numCache>
                <c:formatCode>0.000</c:formatCode>
                <c:ptCount val="11"/>
                <c:pt idx="0">
                  <c:v>0.31834246137326411</c:v>
                </c:pt>
                <c:pt idx="1">
                  <c:v>0.19721828286694973</c:v>
                </c:pt>
                <c:pt idx="2">
                  <c:v>0.10449213763191319</c:v>
                </c:pt>
                <c:pt idx="3">
                  <c:v>6.5214559183352061E-2</c:v>
                </c:pt>
                <c:pt idx="4">
                  <c:v>4.9220978223839917E-2</c:v>
                </c:pt>
                <c:pt idx="5">
                  <c:v>3.8804442644024405E-2</c:v>
                </c:pt>
                <c:pt idx="6">
                  <c:v>3.354874112839485E-2</c:v>
                </c:pt>
                <c:pt idx="7">
                  <c:v>2.9791337890707884E-2</c:v>
                </c:pt>
                <c:pt idx="8">
                  <c:v>2.3247981694443594E-2</c:v>
                </c:pt>
                <c:pt idx="9">
                  <c:v>2.046786510010673E-2</c:v>
                </c:pt>
                <c:pt idx="10">
                  <c:v>1.765995629000491E-2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A33-4959-9778-35ABA45C157E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MPI!$V$25:$V$35</c:f>
              <c:numCache>
                <c:formatCode>0.000</c:formatCode>
                <c:ptCount val="11"/>
                <c:pt idx="0">
                  <c:v>0.11939822576639392</c:v>
                </c:pt>
                <c:pt idx="1">
                  <c:v>6.3083514763395784E-2</c:v>
                </c:pt>
                <c:pt idx="2">
                  <c:v>4.7608801749265219E-2</c:v>
                </c:pt>
                <c:pt idx="3">
                  <c:v>3.4223050627557962E-2</c:v>
                </c:pt>
                <c:pt idx="4">
                  <c:v>3.1453536917713798E-2</c:v>
                </c:pt>
                <c:pt idx="5">
                  <c:v>2.5360335469423734E-2</c:v>
                </c:pt>
                <c:pt idx="6">
                  <c:v>2.0261967210393184E-2</c:v>
                </c:pt>
                <c:pt idx="7">
                  <c:v>1.938798336926438E-2</c:v>
                </c:pt>
                <c:pt idx="8">
                  <c:v>1.8688747056693704E-2</c:v>
                </c:pt>
                <c:pt idx="9">
                  <c:v>1.5016781393832447E-2</c:v>
                </c:pt>
                <c:pt idx="10">
                  <c:v>1.4430409839289069E-2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A33-4959-9778-35ABA45C15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Approaches for 3 Services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MPI!$AD$25:$AD$35</c:f>
              <c:numCache>
                <c:formatCode>0.000</c:formatCode>
                <c:ptCount val="11"/>
                <c:pt idx="0">
                  <c:v>0.59999884602788867</c:v>
                </c:pt>
                <c:pt idx="1">
                  <c:v>0.60907538306735842</c:v>
                </c:pt>
                <c:pt idx="2">
                  <c:v>0.42198754564664004</c:v>
                </c:pt>
                <c:pt idx="3">
                  <c:v>0.33429110911344317</c:v>
                </c:pt>
                <c:pt idx="4">
                  <c:v>0.27390397854301596</c:v>
                </c:pt>
                <c:pt idx="5">
                  <c:v>0.26351461995764774</c:v>
                </c:pt>
                <c:pt idx="6">
                  <c:v>0.25946602310338712</c:v>
                </c:pt>
                <c:pt idx="7">
                  <c:v>0.2400939591389685</c:v>
                </c:pt>
                <c:pt idx="8">
                  <c:v>0.22180636264418876</c:v>
                </c:pt>
                <c:pt idx="9">
                  <c:v>0.20398108298187048</c:v>
                </c:pt>
                <c:pt idx="10">
                  <c:v>0.19787952083295535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D67-45F9-97EB-4C255704DDBA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MPI!$AE$25:$AE$35</c:f>
              <c:numCache>
                <c:formatCode>0.000</c:formatCode>
                <c:ptCount val="11"/>
                <c:pt idx="0">
                  <c:v>0.24283215293812035</c:v>
                </c:pt>
                <c:pt idx="1">
                  <c:v>0.15072013217664773</c:v>
                </c:pt>
                <c:pt idx="2">
                  <c:v>0.18588942529808331</c:v>
                </c:pt>
                <c:pt idx="3">
                  <c:v>0.16864483325361054</c:v>
                </c:pt>
                <c:pt idx="4">
                  <c:v>0.18595782882326767</c:v>
                </c:pt>
                <c:pt idx="5">
                  <c:v>0.17568437568871004</c:v>
                </c:pt>
                <c:pt idx="6">
                  <c:v>0.19055845421727399</c:v>
                </c:pt>
                <c:pt idx="7">
                  <c:v>0.17849839713894947</c:v>
                </c:pt>
                <c:pt idx="8">
                  <c:v>0.15595003045914183</c:v>
                </c:pt>
                <c:pt idx="9">
                  <c:v>0.16608524407426034</c:v>
                </c:pt>
                <c:pt idx="10">
                  <c:v>0.17574130523685388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D67-45F9-97EB-4C255704DD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Approaches for 3 Services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MPI!$AF$25:$AF$35</c:f>
              <c:numCache>
                <c:formatCode>0.000</c:formatCode>
                <c:ptCount val="11"/>
                <c:pt idx="0">
                  <c:v>0.29999942301394433</c:v>
                </c:pt>
                <c:pt idx="1">
                  <c:v>0.20302512768911948</c:v>
                </c:pt>
                <c:pt idx="2">
                  <c:v>0.10549688641166001</c:v>
                </c:pt>
                <c:pt idx="3">
                  <c:v>6.6858221822688635E-2</c:v>
                </c:pt>
                <c:pt idx="4">
                  <c:v>4.5650663090502662E-2</c:v>
                </c:pt>
                <c:pt idx="5">
                  <c:v>3.7644945708235393E-2</c:v>
                </c:pt>
                <c:pt idx="6">
                  <c:v>3.243325288792339E-2</c:v>
                </c:pt>
                <c:pt idx="7">
                  <c:v>2.6677106570996499E-2</c:v>
                </c:pt>
                <c:pt idx="8">
                  <c:v>2.2180636264418876E-2</c:v>
                </c:pt>
                <c:pt idx="9">
                  <c:v>1.854373481653368E-2</c:v>
                </c:pt>
                <c:pt idx="10">
                  <c:v>1.6489960069412946E-2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CB-437F-82B3-7FEB0E95A447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MPI!$AG$25:$AG$35</c:f>
              <c:numCache>
                <c:formatCode>0.000</c:formatCode>
                <c:ptCount val="11"/>
                <c:pt idx="0">
                  <c:v>0.12141607646906018</c:v>
                </c:pt>
                <c:pt idx="1">
                  <c:v>5.0240044058882577E-2</c:v>
                </c:pt>
                <c:pt idx="2">
                  <c:v>4.6472356324520826E-2</c:v>
                </c:pt>
                <c:pt idx="3">
                  <c:v>3.3728966650722107E-2</c:v>
                </c:pt>
                <c:pt idx="4">
                  <c:v>3.0992971470544611E-2</c:v>
                </c:pt>
                <c:pt idx="5">
                  <c:v>2.5097767955530006E-2</c:v>
                </c:pt>
                <c:pt idx="6">
                  <c:v>2.3819806777159249E-2</c:v>
                </c:pt>
                <c:pt idx="7">
                  <c:v>1.9833155237661052E-2</c:v>
                </c:pt>
                <c:pt idx="8">
                  <c:v>1.5595003045914182E-2</c:v>
                </c:pt>
                <c:pt idx="9">
                  <c:v>1.5098658552205485E-2</c:v>
                </c:pt>
                <c:pt idx="10">
                  <c:v>1.4645108769737824E-2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9CB-437F-82B3-7FEB0E95A4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Approaches for 4 Services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MPI!$AO$25:$AO$35</c:f>
              <c:numCache>
                <c:formatCode>0.000</c:formatCode>
                <c:ptCount val="11"/>
                <c:pt idx="0">
                  <c:v>0.6109952655013986</c:v>
                </c:pt>
                <c:pt idx="1">
                  <c:v>0.56492554292138786</c:v>
                </c:pt>
                <c:pt idx="2">
                  <c:v>0.39601514910012564</c:v>
                </c:pt>
                <c:pt idx="3">
                  <c:v>0.32042437528294987</c:v>
                </c:pt>
                <c:pt idx="4">
                  <c:v>0.287888681632609</c:v>
                </c:pt>
                <c:pt idx="5">
                  <c:v>0.27898640066878549</c:v>
                </c:pt>
                <c:pt idx="6">
                  <c:v>0.24587875559003583</c:v>
                </c:pt>
                <c:pt idx="7">
                  <c:v>0.24045691585333312</c:v>
                </c:pt>
                <c:pt idx="8">
                  <c:v>0.21350834521539364</c:v>
                </c:pt>
                <c:pt idx="9">
                  <c:v>0.20942285895061863</c:v>
                </c:pt>
                <c:pt idx="10">
                  <c:v>0.20965837333689499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4BB-4DB2-B90E-F00FDE33211B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MPI!$AP$25:$AP$35</c:f>
              <c:numCache>
                <c:formatCode>0.000</c:formatCode>
                <c:ptCount val="11"/>
                <c:pt idx="0">
                  <c:v>0.24355602173335206</c:v>
                </c:pt>
                <c:pt idx="1">
                  <c:v>0.18357697310393398</c:v>
                </c:pt>
                <c:pt idx="2">
                  <c:v>0.1657331413847907</c:v>
                </c:pt>
                <c:pt idx="3">
                  <c:v>0.18355000989108877</c:v>
                </c:pt>
                <c:pt idx="4">
                  <c:v>0.18758321877151948</c:v>
                </c:pt>
                <c:pt idx="5">
                  <c:v>0.17104438643938683</c:v>
                </c:pt>
                <c:pt idx="6">
                  <c:v>0.19379175179464234</c:v>
                </c:pt>
                <c:pt idx="7">
                  <c:v>0.17757269981887769</c:v>
                </c:pt>
                <c:pt idx="8">
                  <c:v>0.16832792263587482</c:v>
                </c:pt>
                <c:pt idx="9">
                  <c:v>0.14902431621528106</c:v>
                </c:pt>
                <c:pt idx="10">
                  <c:v>0.1631424217435625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4BB-4DB2-B90E-F00FDE3321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Approaches for 4 Services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Subgraphing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MPI!$AQ$25:$AQ$35</c:f>
              <c:numCache>
                <c:formatCode>0.000</c:formatCode>
                <c:ptCount val="11"/>
                <c:pt idx="0">
                  <c:v>0.3054976327506993</c:v>
                </c:pt>
                <c:pt idx="1">
                  <c:v>0.18830851430712928</c:v>
                </c:pt>
                <c:pt idx="2">
                  <c:v>9.900378727503141E-2</c:v>
                </c:pt>
                <c:pt idx="3">
                  <c:v>6.4084875056589968E-2</c:v>
                </c:pt>
                <c:pt idx="4">
                  <c:v>4.7981446938768164E-2</c:v>
                </c:pt>
                <c:pt idx="5">
                  <c:v>3.9855200095540784E-2</c:v>
                </c:pt>
                <c:pt idx="6">
                  <c:v>3.0734844448754479E-2</c:v>
                </c:pt>
                <c:pt idx="7">
                  <c:v>2.6717435094814793E-2</c:v>
                </c:pt>
                <c:pt idx="8">
                  <c:v>2.1350834521539363E-2</c:v>
                </c:pt>
                <c:pt idx="9">
                  <c:v>1.9038441722783513E-2</c:v>
                </c:pt>
                <c:pt idx="10">
                  <c:v>1.7471531111407916E-2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333-4CB4-A4A1-5171E21A211F}"/>
            </c:ext>
          </c:extLst>
        </c:ser>
        <c:ser>
          <c:idx val="1"/>
          <c:order val="1"/>
          <c:tx>
            <c:v>Tasking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MPI!$AR$25:$AR$35</c:f>
              <c:numCache>
                <c:formatCode>0.000</c:formatCode>
                <c:ptCount val="11"/>
                <c:pt idx="0">
                  <c:v>0.12177801086667603</c:v>
                </c:pt>
                <c:pt idx="1">
                  <c:v>6.1192324367977995E-2</c:v>
                </c:pt>
                <c:pt idx="2">
                  <c:v>4.1433285346197675E-2</c:v>
                </c:pt>
                <c:pt idx="3">
                  <c:v>3.6710001978217756E-2</c:v>
                </c:pt>
                <c:pt idx="4">
                  <c:v>3.1263869795253245E-2</c:v>
                </c:pt>
                <c:pt idx="5">
                  <c:v>2.4434912348483832E-2</c:v>
                </c:pt>
                <c:pt idx="6">
                  <c:v>2.4223968974330292E-2</c:v>
                </c:pt>
                <c:pt idx="7">
                  <c:v>1.9730299979875299E-2</c:v>
                </c:pt>
                <c:pt idx="8">
                  <c:v>1.6832792263587481E-2</c:v>
                </c:pt>
                <c:pt idx="9">
                  <c:v>1.3547665110480096E-2</c:v>
                </c:pt>
                <c:pt idx="10">
                  <c:v>1.3595201811963541E-2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333-4CB4-A4A1-5171E21A21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Subgraphing for increasing problem sizes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1 Service</c:v>
          </c:tx>
          <c:spPr>
            <a:ln w="19050" cap="rnd">
              <a:solidFill>
                <a:srgbClr val="B66D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B66DFF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MPI!$H$25:$H$35</c:f>
              <c:numCache>
                <c:formatCode>0.000</c:formatCode>
                <c:ptCount val="11"/>
                <c:pt idx="0">
                  <c:v>0.62301998174792694</c:v>
                </c:pt>
                <c:pt idx="1">
                  <c:v>0.56947351628002085</c:v>
                </c:pt>
                <c:pt idx="2">
                  <c:v>0.40164689495889272</c:v>
                </c:pt>
                <c:pt idx="3">
                  <c:v>0.34338388287446708</c:v>
                </c:pt>
                <c:pt idx="4">
                  <c:v>0.29778836912873852</c:v>
                </c:pt>
                <c:pt idx="5">
                  <c:v>0.26055914149951714</c:v>
                </c:pt>
                <c:pt idx="6">
                  <c:v>0.25865069273366503</c:v>
                </c:pt>
                <c:pt idx="7">
                  <c:v>0.2696591398604804</c:v>
                </c:pt>
                <c:pt idx="8">
                  <c:v>0.2308466647390269</c:v>
                </c:pt>
                <c:pt idx="9">
                  <c:v>0.19900298618652162</c:v>
                </c:pt>
                <c:pt idx="10">
                  <c:v>0.21199231533426835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028-4137-A81D-F54F0B939D16}"/>
            </c:ext>
          </c:extLst>
        </c:ser>
        <c:ser>
          <c:idx val="3"/>
          <c:order val="1"/>
          <c:tx>
            <c:v>2 Services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MPI!$S$25:$S$35</c:f>
              <c:numCache>
                <c:formatCode>0.000</c:formatCode>
                <c:ptCount val="11"/>
                <c:pt idx="0">
                  <c:v>0.63668492274652821</c:v>
                </c:pt>
                <c:pt idx="1">
                  <c:v>0.59165484860084916</c:v>
                </c:pt>
                <c:pt idx="2">
                  <c:v>0.41796855052765275</c:v>
                </c:pt>
                <c:pt idx="3">
                  <c:v>0.32607279591676031</c:v>
                </c:pt>
                <c:pt idx="4">
                  <c:v>0.2953258693430395</c:v>
                </c:pt>
                <c:pt idx="5">
                  <c:v>0.27163109850817085</c:v>
                </c:pt>
                <c:pt idx="6">
                  <c:v>0.2683899290271588</c:v>
                </c:pt>
                <c:pt idx="7">
                  <c:v>0.26812204101637094</c:v>
                </c:pt>
                <c:pt idx="8">
                  <c:v>0.23247981694443595</c:v>
                </c:pt>
                <c:pt idx="9">
                  <c:v>0.22514651610117403</c:v>
                </c:pt>
                <c:pt idx="10">
                  <c:v>0.21191947548005891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028-4137-A81D-F54F0B939D16}"/>
            </c:ext>
          </c:extLst>
        </c:ser>
        <c:ser>
          <c:idx val="4"/>
          <c:order val="2"/>
          <c:tx>
            <c:v>3 Services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MPI!$AD$25:$AD$35</c:f>
              <c:numCache>
                <c:formatCode>0.000</c:formatCode>
                <c:ptCount val="11"/>
                <c:pt idx="0">
                  <c:v>0.59999884602788867</c:v>
                </c:pt>
                <c:pt idx="1">
                  <c:v>0.60907538306735842</c:v>
                </c:pt>
                <c:pt idx="2">
                  <c:v>0.42198754564664004</c:v>
                </c:pt>
                <c:pt idx="3">
                  <c:v>0.33429110911344317</c:v>
                </c:pt>
                <c:pt idx="4">
                  <c:v>0.27390397854301596</c:v>
                </c:pt>
                <c:pt idx="5">
                  <c:v>0.26351461995764774</c:v>
                </c:pt>
                <c:pt idx="6">
                  <c:v>0.25946602310338712</c:v>
                </c:pt>
                <c:pt idx="7">
                  <c:v>0.2400939591389685</c:v>
                </c:pt>
                <c:pt idx="8">
                  <c:v>0.22180636264418876</c:v>
                </c:pt>
                <c:pt idx="9">
                  <c:v>0.20398108298187048</c:v>
                </c:pt>
                <c:pt idx="10">
                  <c:v>0.19787952083295535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028-4137-A81D-F54F0B939D16}"/>
            </c:ext>
          </c:extLst>
        </c:ser>
        <c:ser>
          <c:idx val="0"/>
          <c:order val="3"/>
          <c:tx>
            <c:v>4 Services</c:v>
          </c:tx>
          <c:spPr>
            <a:ln w="19050" cap="rnd">
              <a:solidFill>
                <a:srgbClr val="009E7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9E73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MPI!$AO$25:$AO$35</c:f>
              <c:numCache>
                <c:formatCode>0.000</c:formatCode>
                <c:ptCount val="11"/>
                <c:pt idx="0">
                  <c:v>0.6109952655013986</c:v>
                </c:pt>
                <c:pt idx="1">
                  <c:v>0.56492554292138786</c:v>
                </c:pt>
                <c:pt idx="2">
                  <c:v>0.39601514910012564</c:v>
                </c:pt>
                <c:pt idx="3">
                  <c:v>0.32042437528294987</c:v>
                </c:pt>
                <c:pt idx="4">
                  <c:v>0.287888681632609</c:v>
                </c:pt>
                <c:pt idx="5">
                  <c:v>0.27898640066878549</c:v>
                </c:pt>
                <c:pt idx="6">
                  <c:v>0.24587875559003583</c:v>
                </c:pt>
                <c:pt idx="7">
                  <c:v>0.24045691585333312</c:v>
                </c:pt>
                <c:pt idx="8">
                  <c:v>0.21350834521539364</c:v>
                </c:pt>
                <c:pt idx="9">
                  <c:v>0.20942285895061863</c:v>
                </c:pt>
                <c:pt idx="10">
                  <c:v>0.20965837333689499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028-4137-A81D-F54F0B939D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Tasking for increasing problem sizes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1 Service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MPI!$I$25:$I$35</c:f>
              <c:numCache>
                <c:formatCode>0.000</c:formatCode>
                <c:ptCount val="11"/>
                <c:pt idx="0">
                  <c:v>0.23362793530268655</c:v>
                </c:pt>
                <c:pt idx="1">
                  <c:v>0.18295258793918373</c:v>
                </c:pt>
                <c:pt idx="2">
                  <c:v>0.17982004549640659</c:v>
                </c:pt>
                <c:pt idx="3">
                  <c:v>0.17227662374883679</c:v>
                </c:pt>
                <c:pt idx="4">
                  <c:v>0.17829273961275799</c:v>
                </c:pt>
                <c:pt idx="5">
                  <c:v>0.16612621033101255</c:v>
                </c:pt>
                <c:pt idx="6">
                  <c:v>0.17926877164424146</c:v>
                </c:pt>
                <c:pt idx="7">
                  <c:v>0.16152772661005507</c:v>
                </c:pt>
                <c:pt idx="8">
                  <c:v>0.14175427243749855</c:v>
                </c:pt>
                <c:pt idx="9">
                  <c:v>0.13021737865290037</c:v>
                </c:pt>
                <c:pt idx="10">
                  <c:v>0.17279550702744442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5B1-49DF-B488-8FDB1E85A042}"/>
            </c:ext>
          </c:extLst>
        </c:ser>
        <c:ser>
          <c:idx val="3"/>
          <c:order val="1"/>
          <c:tx>
            <c:v>2 Services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MPI!$T$25:$T$35</c:f>
              <c:numCache>
                <c:formatCode>0.000</c:formatCode>
                <c:ptCount val="11"/>
                <c:pt idx="0">
                  <c:v>0.23879645153278783</c:v>
                </c:pt>
                <c:pt idx="1">
                  <c:v>0.18925054429018734</c:v>
                </c:pt>
                <c:pt idx="2">
                  <c:v>0.19043520699706087</c:v>
                </c:pt>
                <c:pt idx="3">
                  <c:v>0.1711152531377898</c:v>
                </c:pt>
                <c:pt idx="4">
                  <c:v>0.18872122150628279</c:v>
                </c:pt>
                <c:pt idx="5">
                  <c:v>0.17752234828596614</c:v>
                </c:pt>
                <c:pt idx="6">
                  <c:v>0.16209573768314547</c:v>
                </c:pt>
                <c:pt idx="7">
                  <c:v>0.17449185032337941</c:v>
                </c:pt>
                <c:pt idx="8">
                  <c:v>0.18688747056693703</c:v>
                </c:pt>
                <c:pt idx="9">
                  <c:v>0.16518459533215693</c:v>
                </c:pt>
                <c:pt idx="10">
                  <c:v>0.17316491807146883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5B1-49DF-B488-8FDB1E85A042}"/>
            </c:ext>
          </c:extLst>
        </c:ser>
        <c:ser>
          <c:idx val="4"/>
          <c:order val="2"/>
          <c:tx>
            <c:v>3 Services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MPI!$AE$25:$AE$35</c:f>
              <c:numCache>
                <c:formatCode>0.000</c:formatCode>
                <c:ptCount val="11"/>
                <c:pt idx="0">
                  <c:v>0.24283215293812035</c:v>
                </c:pt>
                <c:pt idx="1">
                  <c:v>0.15072013217664773</c:v>
                </c:pt>
                <c:pt idx="2">
                  <c:v>0.18588942529808331</c:v>
                </c:pt>
                <c:pt idx="3">
                  <c:v>0.16864483325361054</c:v>
                </c:pt>
                <c:pt idx="4">
                  <c:v>0.18595782882326767</c:v>
                </c:pt>
                <c:pt idx="5">
                  <c:v>0.17568437568871004</c:v>
                </c:pt>
                <c:pt idx="6">
                  <c:v>0.19055845421727399</c:v>
                </c:pt>
                <c:pt idx="7">
                  <c:v>0.17849839713894947</c:v>
                </c:pt>
                <c:pt idx="8">
                  <c:v>0.15595003045914183</c:v>
                </c:pt>
                <c:pt idx="9">
                  <c:v>0.16608524407426034</c:v>
                </c:pt>
                <c:pt idx="10">
                  <c:v>0.17574130523685388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5B1-49DF-B488-8FDB1E85A042}"/>
            </c:ext>
          </c:extLst>
        </c:ser>
        <c:ser>
          <c:idx val="0"/>
          <c:order val="3"/>
          <c:tx>
            <c:v>4 Services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MPI!$AP$25:$AP$35</c:f>
              <c:numCache>
                <c:formatCode>0.000</c:formatCode>
                <c:ptCount val="11"/>
                <c:pt idx="0">
                  <c:v>0.24355602173335206</c:v>
                </c:pt>
                <c:pt idx="1">
                  <c:v>0.18357697310393398</c:v>
                </c:pt>
                <c:pt idx="2">
                  <c:v>0.1657331413847907</c:v>
                </c:pt>
                <c:pt idx="3">
                  <c:v>0.18355000989108877</c:v>
                </c:pt>
                <c:pt idx="4">
                  <c:v>0.18758321877151948</c:v>
                </c:pt>
                <c:pt idx="5">
                  <c:v>0.17104438643938683</c:v>
                </c:pt>
                <c:pt idx="6">
                  <c:v>0.19379175179464234</c:v>
                </c:pt>
                <c:pt idx="7">
                  <c:v>0.17757269981887769</c:v>
                </c:pt>
                <c:pt idx="8">
                  <c:v>0.16832792263587482</c:v>
                </c:pt>
                <c:pt idx="9">
                  <c:v>0.14902431621528106</c:v>
                </c:pt>
                <c:pt idx="10">
                  <c:v>0.1631424217435625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5B1-49DF-B488-8FDB1E85A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Subgraphing for increasing problem sizes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1 Service</c:v>
          </c:tx>
          <c:spPr>
            <a:ln w="19050" cap="rnd">
              <a:solidFill>
                <a:srgbClr val="B66D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B66DFF">
                  <a:alpha val="99000"/>
                </a:srgbClr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MPI!$J$25:$J$35</c:f>
              <c:numCache>
                <c:formatCode>0.000</c:formatCode>
                <c:ptCount val="11"/>
                <c:pt idx="0">
                  <c:v>0.31150999087396347</c:v>
                </c:pt>
                <c:pt idx="1">
                  <c:v>0.18982450542667362</c:v>
                </c:pt>
                <c:pt idx="2">
                  <c:v>0.10041172373972318</c:v>
                </c:pt>
                <c:pt idx="3">
                  <c:v>6.8676776574893419E-2</c:v>
                </c:pt>
                <c:pt idx="4">
                  <c:v>4.9631394854789755E-2</c:v>
                </c:pt>
                <c:pt idx="5">
                  <c:v>3.7222734499931021E-2</c:v>
                </c:pt>
                <c:pt idx="6">
                  <c:v>3.2331336591708129E-2</c:v>
                </c:pt>
                <c:pt idx="7">
                  <c:v>2.9962126651164489E-2</c:v>
                </c:pt>
                <c:pt idx="8">
                  <c:v>2.3084666473902692E-2</c:v>
                </c:pt>
                <c:pt idx="9">
                  <c:v>1.8091180562411057E-2</c:v>
                </c:pt>
                <c:pt idx="10">
                  <c:v>1.7666026277855695E-2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509-4ACB-9BDD-3E37F115BCA6}"/>
            </c:ext>
          </c:extLst>
        </c:ser>
        <c:ser>
          <c:idx val="3"/>
          <c:order val="1"/>
          <c:tx>
            <c:v>2 Services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MPI!$U$25:$U$35</c:f>
              <c:numCache>
                <c:formatCode>0.000</c:formatCode>
                <c:ptCount val="11"/>
                <c:pt idx="0">
                  <c:v>0.31834246137326411</c:v>
                </c:pt>
                <c:pt idx="1">
                  <c:v>0.19721828286694973</c:v>
                </c:pt>
                <c:pt idx="2">
                  <c:v>0.10449213763191319</c:v>
                </c:pt>
                <c:pt idx="3">
                  <c:v>6.5214559183352061E-2</c:v>
                </c:pt>
                <c:pt idx="4">
                  <c:v>4.9220978223839917E-2</c:v>
                </c:pt>
                <c:pt idx="5">
                  <c:v>3.8804442644024405E-2</c:v>
                </c:pt>
                <c:pt idx="6">
                  <c:v>3.354874112839485E-2</c:v>
                </c:pt>
                <c:pt idx="7">
                  <c:v>2.9791337890707884E-2</c:v>
                </c:pt>
                <c:pt idx="8">
                  <c:v>2.3247981694443594E-2</c:v>
                </c:pt>
                <c:pt idx="9">
                  <c:v>2.046786510010673E-2</c:v>
                </c:pt>
                <c:pt idx="10">
                  <c:v>1.765995629000491E-2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509-4ACB-9BDD-3E37F115BCA6}"/>
            </c:ext>
          </c:extLst>
        </c:ser>
        <c:ser>
          <c:idx val="4"/>
          <c:order val="2"/>
          <c:tx>
            <c:v>3 Services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MPI!$AF$25:$AF$35</c:f>
              <c:numCache>
                <c:formatCode>0.000</c:formatCode>
                <c:ptCount val="11"/>
                <c:pt idx="0">
                  <c:v>0.29999942301394433</c:v>
                </c:pt>
                <c:pt idx="1">
                  <c:v>0.20302512768911948</c:v>
                </c:pt>
                <c:pt idx="2">
                  <c:v>0.10549688641166001</c:v>
                </c:pt>
                <c:pt idx="3">
                  <c:v>6.6858221822688635E-2</c:v>
                </c:pt>
                <c:pt idx="4">
                  <c:v>4.5650663090502662E-2</c:v>
                </c:pt>
                <c:pt idx="5">
                  <c:v>3.7644945708235393E-2</c:v>
                </c:pt>
                <c:pt idx="6">
                  <c:v>3.243325288792339E-2</c:v>
                </c:pt>
                <c:pt idx="7">
                  <c:v>2.6677106570996499E-2</c:v>
                </c:pt>
                <c:pt idx="8">
                  <c:v>2.2180636264418876E-2</c:v>
                </c:pt>
                <c:pt idx="9">
                  <c:v>1.854373481653368E-2</c:v>
                </c:pt>
                <c:pt idx="10">
                  <c:v>1.6489960069412946E-2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509-4ACB-9BDD-3E37F115BCA6}"/>
            </c:ext>
          </c:extLst>
        </c:ser>
        <c:ser>
          <c:idx val="0"/>
          <c:order val="3"/>
          <c:tx>
            <c:v>4 Services</c:v>
          </c:tx>
          <c:spPr>
            <a:ln w="19050" cap="rnd">
              <a:solidFill>
                <a:srgbClr val="009E7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9E73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MPI!$AQ$25:$AQ$35</c:f>
              <c:numCache>
                <c:formatCode>0.000</c:formatCode>
                <c:ptCount val="11"/>
                <c:pt idx="0">
                  <c:v>0.3054976327506993</c:v>
                </c:pt>
                <c:pt idx="1">
                  <c:v>0.18830851430712928</c:v>
                </c:pt>
                <c:pt idx="2">
                  <c:v>9.900378727503141E-2</c:v>
                </c:pt>
                <c:pt idx="3">
                  <c:v>6.4084875056589968E-2</c:v>
                </c:pt>
                <c:pt idx="4">
                  <c:v>4.7981446938768164E-2</c:v>
                </c:pt>
                <c:pt idx="5">
                  <c:v>3.9855200095540784E-2</c:v>
                </c:pt>
                <c:pt idx="6">
                  <c:v>3.0734844448754479E-2</c:v>
                </c:pt>
                <c:pt idx="7">
                  <c:v>2.6717435094814793E-2</c:v>
                </c:pt>
                <c:pt idx="8">
                  <c:v>2.1350834521539363E-2</c:v>
                </c:pt>
                <c:pt idx="9">
                  <c:v>1.9038441722783513E-2</c:v>
                </c:pt>
                <c:pt idx="10">
                  <c:v>1.7471531111407916E-2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509-4ACB-9BDD-3E37F115BC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Tasking for increasing problem sizes with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1 Service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MPI!$K$25:$K$35</c:f>
              <c:numCache>
                <c:formatCode>0.000</c:formatCode>
                <c:ptCount val="11"/>
                <c:pt idx="0">
                  <c:v>0.11681396765134328</c:v>
                </c:pt>
                <c:pt idx="1">
                  <c:v>6.0984195979727908E-2</c:v>
                </c:pt>
                <c:pt idx="2">
                  <c:v>4.4955011374101649E-2</c:v>
                </c:pt>
                <c:pt idx="3">
                  <c:v>3.4455324749767355E-2</c:v>
                </c:pt>
                <c:pt idx="4">
                  <c:v>2.9715456602126333E-2</c:v>
                </c:pt>
                <c:pt idx="5">
                  <c:v>2.3732315761573222E-2</c:v>
                </c:pt>
                <c:pt idx="6">
                  <c:v>2.2408596455530182E-2</c:v>
                </c:pt>
                <c:pt idx="7">
                  <c:v>1.7947525178895009E-2</c:v>
                </c:pt>
                <c:pt idx="8">
                  <c:v>1.4175427243749854E-2</c:v>
                </c:pt>
                <c:pt idx="9">
                  <c:v>1.1837943513900034E-2</c:v>
                </c:pt>
                <c:pt idx="10">
                  <c:v>1.4399625585620369E-2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7C-43E7-B839-BBC7B3716FDD}"/>
            </c:ext>
          </c:extLst>
        </c:ser>
        <c:ser>
          <c:idx val="3"/>
          <c:order val="1"/>
          <c:tx>
            <c:v>2 Services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MPI!$V$25:$V$35</c:f>
              <c:numCache>
                <c:formatCode>0.000</c:formatCode>
                <c:ptCount val="11"/>
                <c:pt idx="0">
                  <c:v>0.11939822576639392</c:v>
                </c:pt>
                <c:pt idx="1">
                  <c:v>6.3083514763395784E-2</c:v>
                </c:pt>
                <c:pt idx="2">
                  <c:v>4.7608801749265219E-2</c:v>
                </c:pt>
                <c:pt idx="3">
                  <c:v>3.4223050627557962E-2</c:v>
                </c:pt>
                <c:pt idx="4">
                  <c:v>3.1453536917713798E-2</c:v>
                </c:pt>
                <c:pt idx="5">
                  <c:v>2.5360335469423734E-2</c:v>
                </c:pt>
                <c:pt idx="6">
                  <c:v>2.0261967210393184E-2</c:v>
                </c:pt>
                <c:pt idx="7">
                  <c:v>1.938798336926438E-2</c:v>
                </c:pt>
                <c:pt idx="8">
                  <c:v>1.8688747056693704E-2</c:v>
                </c:pt>
                <c:pt idx="9">
                  <c:v>1.5016781393832447E-2</c:v>
                </c:pt>
                <c:pt idx="10">
                  <c:v>1.4430409839289069E-2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C7C-43E7-B839-BBC7B3716FDD}"/>
            </c:ext>
          </c:extLst>
        </c:ser>
        <c:ser>
          <c:idx val="4"/>
          <c:order val="2"/>
          <c:tx>
            <c:v>3 Services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MPI!$AG$25:$AG$35</c:f>
              <c:numCache>
                <c:formatCode>0.000</c:formatCode>
                <c:ptCount val="11"/>
                <c:pt idx="0">
                  <c:v>0.12141607646906018</c:v>
                </c:pt>
                <c:pt idx="1">
                  <c:v>5.0240044058882577E-2</c:v>
                </c:pt>
                <c:pt idx="2">
                  <c:v>4.6472356324520826E-2</c:v>
                </c:pt>
                <c:pt idx="3">
                  <c:v>3.3728966650722107E-2</c:v>
                </c:pt>
                <c:pt idx="4">
                  <c:v>3.0992971470544611E-2</c:v>
                </c:pt>
                <c:pt idx="5">
                  <c:v>2.5097767955530006E-2</c:v>
                </c:pt>
                <c:pt idx="6">
                  <c:v>2.3819806777159249E-2</c:v>
                </c:pt>
                <c:pt idx="7">
                  <c:v>1.9833155237661052E-2</c:v>
                </c:pt>
                <c:pt idx="8">
                  <c:v>1.5595003045914182E-2</c:v>
                </c:pt>
                <c:pt idx="9">
                  <c:v>1.5098658552205485E-2</c:v>
                </c:pt>
                <c:pt idx="10">
                  <c:v>1.4645108769737824E-2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C7C-43E7-B839-BBC7B3716FDD}"/>
            </c:ext>
          </c:extLst>
        </c:ser>
        <c:ser>
          <c:idx val="0"/>
          <c:order val="3"/>
          <c:tx>
            <c:v>4 Services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MPI!$AR$25:$AR$35</c:f>
              <c:numCache>
                <c:formatCode>0.000</c:formatCode>
                <c:ptCount val="11"/>
                <c:pt idx="0">
                  <c:v>0.12177801086667603</c:v>
                </c:pt>
                <c:pt idx="1">
                  <c:v>6.1192324367977995E-2</c:v>
                </c:pt>
                <c:pt idx="2">
                  <c:v>4.1433285346197675E-2</c:v>
                </c:pt>
                <c:pt idx="3">
                  <c:v>3.6710001978217756E-2</c:v>
                </c:pt>
                <c:pt idx="4">
                  <c:v>3.1263869795253245E-2</c:v>
                </c:pt>
                <c:pt idx="5">
                  <c:v>2.4434912348483832E-2</c:v>
                </c:pt>
                <c:pt idx="6">
                  <c:v>2.4223968974330292E-2</c:v>
                </c:pt>
                <c:pt idx="7">
                  <c:v>1.9730299979875299E-2</c:v>
                </c:pt>
                <c:pt idx="8">
                  <c:v>1.6832792263587481E-2</c:v>
                </c:pt>
                <c:pt idx="9">
                  <c:v>1.3547665110480096E-2</c:v>
                </c:pt>
                <c:pt idx="10">
                  <c:v>1.3595201811963541E-2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C7C-43E7-B839-BBC7B3716F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Subgraphing for increasing problem sizes with vs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1 Service without DHT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MPI!$H$6:$H$16</c:f>
              <c:numCache>
                <c:formatCode>0.000</c:formatCode>
                <c:ptCount val="11"/>
                <c:pt idx="0">
                  <c:v>0.5736694985844395</c:v>
                </c:pt>
                <c:pt idx="1">
                  <c:v>0.51215601004189815</c:v>
                </c:pt>
                <c:pt idx="2">
                  <c:v>0.30466160240718398</c:v>
                </c:pt>
                <c:pt idx="3">
                  <c:v>0.32579194733359351</c:v>
                </c:pt>
                <c:pt idx="4">
                  <c:v>0.27104918275308904</c:v>
                </c:pt>
                <c:pt idx="5">
                  <c:v>0.24476316055153929</c:v>
                </c:pt>
                <c:pt idx="6">
                  <c:v>0.24675156446135957</c:v>
                </c:pt>
                <c:pt idx="7">
                  <c:v>0.20543935167392649</c:v>
                </c:pt>
                <c:pt idx="8">
                  <c:v>0.19370419989024115</c:v>
                </c:pt>
                <c:pt idx="9">
                  <c:v>0.2215812155185784</c:v>
                </c:pt>
                <c:pt idx="10">
                  <c:v>0.2080037438333994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0039-4125-A6B5-DA3DFDD6D42C}"/>
            </c:ext>
          </c:extLst>
        </c:ser>
        <c:ser>
          <c:idx val="5"/>
          <c:order val="1"/>
          <c:tx>
            <c:v>2 Services without DHT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MPI!$S$6:$S$16</c:f>
              <c:numCache>
                <c:formatCode>0.000</c:formatCode>
                <c:ptCount val="11"/>
                <c:pt idx="0">
                  <c:v>0.58735418020870034</c:v>
                </c:pt>
                <c:pt idx="1">
                  <c:v>0.4453194362933201</c:v>
                </c:pt>
                <c:pt idx="2">
                  <c:v>0.33881864828186314</c:v>
                </c:pt>
                <c:pt idx="3">
                  <c:v>0.30453485088896765</c:v>
                </c:pt>
                <c:pt idx="4">
                  <c:v>0.25112292896575977</c:v>
                </c:pt>
                <c:pt idx="5">
                  <c:v>0.27726449850866797</c:v>
                </c:pt>
                <c:pt idx="6">
                  <c:v>0.2280374551947591</c:v>
                </c:pt>
                <c:pt idx="7">
                  <c:v>0.26075245574915429</c:v>
                </c:pt>
                <c:pt idx="8">
                  <c:v>0.23022897690003272</c:v>
                </c:pt>
                <c:pt idx="9">
                  <c:v>0.20656532066301062</c:v>
                </c:pt>
                <c:pt idx="10">
                  <c:v>0.21318559801242595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A-0039-4125-A6B5-DA3DFDD6D42C}"/>
            </c:ext>
          </c:extLst>
        </c:ser>
        <c:ser>
          <c:idx val="6"/>
          <c:order val="2"/>
          <c:tx>
            <c:v>3 Services without DHT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MPI!$AD$6:$AD$16</c:f>
              <c:numCache>
                <c:formatCode>0.000</c:formatCode>
                <c:ptCount val="11"/>
                <c:pt idx="0">
                  <c:v>0.59004121024818823</c:v>
                </c:pt>
                <c:pt idx="1">
                  <c:v>0.55177522669966017</c:v>
                </c:pt>
                <c:pt idx="2">
                  <c:v>0.37585097846632648</c:v>
                </c:pt>
                <c:pt idx="3">
                  <c:v>0.32693592570321378</c:v>
                </c:pt>
                <c:pt idx="4">
                  <c:v>0.2403688283423363</c:v>
                </c:pt>
                <c:pt idx="5">
                  <c:v>0.2509220466818961</c:v>
                </c:pt>
                <c:pt idx="6">
                  <c:v>0.22883401911529258</c:v>
                </c:pt>
                <c:pt idx="7">
                  <c:v>0.20430654273966911</c:v>
                </c:pt>
                <c:pt idx="8">
                  <c:v>0.20502917412936866</c:v>
                </c:pt>
                <c:pt idx="9">
                  <c:v>0.20508793457937396</c:v>
                </c:pt>
                <c:pt idx="10">
                  <c:v>0.20346298762811701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0039-4125-A6B5-DA3DFDD6D42C}"/>
            </c:ext>
          </c:extLst>
        </c:ser>
        <c:ser>
          <c:idx val="7"/>
          <c:order val="3"/>
          <c:tx>
            <c:v>4 Services without DHT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MPI!$AO$6:$AO$16</c:f>
              <c:numCache>
                <c:formatCode>0.000</c:formatCode>
                <c:ptCount val="11"/>
                <c:pt idx="0">
                  <c:v>0.61476503571089613</c:v>
                </c:pt>
                <c:pt idx="1">
                  <c:v>0.61206914976787719</c:v>
                </c:pt>
                <c:pt idx="2">
                  <c:v>0.39154241057909284</c:v>
                </c:pt>
                <c:pt idx="3">
                  <c:v>0.32323351234958686</c:v>
                </c:pt>
                <c:pt idx="4">
                  <c:v>0.30412956492965448</c:v>
                </c:pt>
                <c:pt idx="5">
                  <c:v>0.25587952716420009</c:v>
                </c:pt>
                <c:pt idx="6">
                  <c:v>0.24158768129364058</c:v>
                </c:pt>
                <c:pt idx="7">
                  <c:v>0.23717419871161521</c:v>
                </c:pt>
                <c:pt idx="8">
                  <c:v>0.21049334804596231</c:v>
                </c:pt>
                <c:pt idx="9">
                  <c:v>0.22057185016727016</c:v>
                </c:pt>
                <c:pt idx="10">
                  <c:v>0.20147440177834169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C-0039-4125-A6B5-DA3DFDD6D42C}"/>
            </c:ext>
          </c:extLst>
        </c:ser>
        <c:ser>
          <c:idx val="2"/>
          <c:order val="4"/>
          <c:tx>
            <c:v>1 Service with DHT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MPI!$H$25:$H$35</c:f>
              <c:numCache>
                <c:formatCode>0.000</c:formatCode>
                <c:ptCount val="11"/>
                <c:pt idx="0">
                  <c:v>0.62301998174792694</c:v>
                </c:pt>
                <c:pt idx="1">
                  <c:v>0.56947351628002085</c:v>
                </c:pt>
                <c:pt idx="2">
                  <c:v>0.40164689495889272</c:v>
                </c:pt>
                <c:pt idx="3">
                  <c:v>0.34338388287446708</c:v>
                </c:pt>
                <c:pt idx="4">
                  <c:v>0.29778836912873852</c:v>
                </c:pt>
                <c:pt idx="5">
                  <c:v>0.26055914149951714</c:v>
                </c:pt>
                <c:pt idx="6">
                  <c:v>0.25865069273366503</c:v>
                </c:pt>
                <c:pt idx="7">
                  <c:v>0.2696591398604804</c:v>
                </c:pt>
                <c:pt idx="8">
                  <c:v>0.2308466647390269</c:v>
                </c:pt>
                <c:pt idx="9">
                  <c:v>0.19900298618652162</c:v>
                </c:pt>
                <c:pt idx="10">
                  <c:v>0.21199231533426835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2-0039-4125-A6B5-DA3DFDD6D42C}"/>
            </c:ext>
          </c:extLst>
        </c:ser>
        <c:ser>
          <c:idx val="3"/>
          <c:order val="5"/>
          <c:tx>
            <c:v>2 Services with DHT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MPI!$S$25:$S$35</c:f>
              <c:numCache>
                <c:formatCode>0.000</c:formatCode>
                <c:ptCount val="11"/>
                <c:pt idx="0">
                  <c:v>0.63668492274652821</c:v>
                </c:pt>
                <c:pt idx="1">
                  <c:v>0.59165484860084916</c:v>
                </c:pt>
                <c:pt idx="2">
                  <c:v>0.41796855052765275</c:v>
                </c:pt>
                <c:pt idx="3">
                  <c:v>0.32607279591676031</c:v>
                </c:pt>
                <c:pt idx="4">
                  <c:v>0.2953258693430395</c:v>
                </c:pt>
                <c:pt idx="5">
                  <c:v>0.27163109850817085</c:v>
                </c:pt>
                <c:pt idx="6">
                  <c:v>0.2683899290271588</c:v>
                </c:pt>
                <c:pt idx="7">
                  <c:v>0.26812204101637094</c:v>
                </c:pt>
                <c:pt idx="8">
                  <c:v>0.23247981694443595</c:v>
                </c:pt>
                <c:pt idx="9">
                  <c:v>0.22514651610117403</c:v>
                </c:pt>
                <c:pt idx="10">
                  <c:v>0.21191947548005891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4-0039-4125-A6B5-DA3DFDD6D42C}"/>
            </c:ext>
          </c:extLst>
        </c:ser>
        <c:ser>
          <c:idx val="4"/>
          <c:order val="6"/>
          <c:tx>
            <c:v>3 Services with DHT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MPI!$AD$25:$AD$35</c:f>
              <c:numCache>
                <c:formatCode>0.000</c:formatCode>
                <c:ptCount val="11"/>
                <c:pt idx="0">
                  <c:v>0.59999884602788867</c:v>
                </c:pt>
                <c:pt idx="1">
                  <c:v>0.60907538306735842</c:v>
                </c:pt>
                <c:pt idx="2">
                  <c:v>0.42198754564664004</c:v>
                </c:pt>
                <c:pt idx="3">
                  <c:v>0.33429110911344317</c:v>
                </c:pt>
                <c:pt idx="4">
                  <c:v>0.27390397854301596</c:v>
                </c:pt>
                <c:pt idx="5">
                  <c:v>0.26351461995764774</c:v>
                </c:pt>
                <c:pt idx="6">
                  <c:v>0.25946602310338712</c:v>
                </c:pt>
                <c:pt idx="7">
                  <c:v>0.2400939591389685</c:v>
                </c:pt>
                <c:pt idx="8">
                  <c:v>0.22180636264418876</c:v>
                </c:pt>
                <c:pt idx="9">
                  <c:v>0.20398108298187048</c:v>
                </c:pt>
                <c:pt idx="10">
                  <c:v>0.19787952083295535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6-0039-4125-A6B5-DA3DFDD6D42C}"/>
            </c:ext>
          </c:extLst>
        </c:ser>
        <c:ser>
          <c:idx val="0"/>
          <c:order val="7"/>
          <c:tx>
            <c:v>4 Services with 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MPI!$AO$25:$AO$35</c:f>
              <c:numCache>
                <c:formatCode>0.000</c:formatCode>
                <c:ptCount val="11"/>
                <c:pt idx="0">
                  <c:v>0.6109952655013986</c:v>
                </c:pt>
                <c:pt idx="1">
                  <c:v>0.56492554292138786</c:v>
                </c:pt>
                <c:pt idx="2">
                  <c:v>0.39601514910012564</c:v>
                </c:pt>
                <c:pt idx="3">
                  <c:v>0.32042437528294987</c:v>
                </c:pt>
                <c:pt idx="4">
                  <c:v>0.287888681632609</c:v>
                </c:pt>
                <c:pt idx="5">
                  <c:v>0.27898640066878549</c:v>
                </c:pt>
                <c:pt idx="6">
                  <c:v>0.24587875559003583</c:v>
                </c:pt>
                <c:pt idx="7">
                  <c:v>0.24045691585333312</c:v>
                </c:pt>
                <c:pt idx="8">
                  <c:v>0.21350834521539364</c:v>
                </c:pt>
                <c:pt idx="9">
                  <c:v>0.20942285895061863</c:v>
                </c:pt>
                <c:pt idx="10">
                  <c:v>0.20965837333689499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8-0039-4125-A6B5-DA3DFDD6D4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Subgraphing for increasing problem sizes with vs without DHT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1 Service without DHT</c:v>
          </c:tx>
          <c:xVal>
            <c:numRef>
              <c:f>MPI!$B$6:$B$16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MPI!$J$6:$J$16</c:f>
              <c:numCache>
                <c:formatCode>0.000</c:formatCode>
                <c:ptCount val="11"/>
                <c:pt idx="0">
                  <c:v>0.28683474929221975</c:v>
                </c:pt>
                <c:pt idx="1">
                  <c:v>0.17071867001396604</c:v>
                </c:pt>
                <c:pt idx="2">
                  <c:v>7.6165400601795996E-2</c:v>
                </c:pt>
                <c:pt idx="3">
                  <c:v>6.5158389466718702E-2</c:v>
                </c:pt>
                <c:pt idx="4">
                  <c:v>4.5174863792181504E-2</c:v>
                </c:pt>
                <c:pt idx="5">
                  <c:v>3.4966165793077042E-2</c:v>
                </c:pt>
                <c:pt idx="6">
                  <c:v>3.0843945557669946E-2</c:v>
                </c:pt>
                <c:pt idx="7">
                  <c:v>2.2826594630436278E-2</c:v>
                </c:pt>
                <c:pt idx="8">
                  <c:v>1.9370419989024116E-2</c:v>
                </c:pt>
                <c:pt idx="9">
                  <c:v>2.0143746865325309E-2</c:v>
                </c:pt>
                <c:pt idx="10">
                  <c:v>1.7333645319449951E-2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A4F0-44D6-8CA2-896B6FF89BB3}"/>
            </c:ext>
          </c:extLst>
        </c:ser>
        <c:ser>
          <c:idx val="5"/>
          <c:order val="1"/>
          <c:tx>
            <c:v>2 Services without DHT</c:v>
          </c:tx>
          <c:xVal>
            <c:numRef>
              <c:f>MPI!$M$6:$M$16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MPI!$U$6:$U$16</c:f>
              <c:numCache>
                <c:formatCode>0.000</c:formatCode>
                <c:ptCount val="11"/>
                <c:pt idx="0">
                  <c:v>0.29367709010435017</c:v>
                </c:pt>
                <c:pt idx="1">
                  <c:v>0.14843981209777338</c:v>
                </c:pt>
                <c:pt idx="2">
                  <c:v>8.4704662070465786E-2</c:v>
                </c:pt>
                <c:pt idx="3">
                  <c:v>6.0906970177793528E-2</c:v>
                </c:pt>
                <c:pt idx="4">
                  <c:v>4.1853821494293293E-2</c:v>
                </c:pt>
                <c:pt idx="5">
                  <c:v>3.9609214072666855E-2</c:v>
                </c:pt>
                <c:pt idx="6">
                  <c:v>2.8504681899344887E-2</c:v>
                </c:pt>
                <c:pt idx="7">
                  <c:v>2.8972495083239364E-2</c:v>
                </c:pt>
                <c:pt idx="8">
                  <c:v>2.302289769000327E-2</c:v>
                </c:pt>
                <c:pt idx="9">
                  <c:v>1.8778665514819146E-2</c:v>
                </c:pt>
                <c:pt idx="10">
                  <c:v>1.7765466501035495E-2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A4F0-44D6-8CA2-896B6FF89BB3}"/>
            </c:ext>
          </c:extLst>
        </c:ser>
        <c:ser>
          <c:idx val="6"/>
          <c:order val="2"/>
          <c:tx>
            <c:v>3 Services without DHT</c:v>
          </c:tx>
          <c:xVal>
            <c:numRef>
              <c:f>MPI!$X$6:$X$16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MPI!$AF$6:$AF$16</c:f>
              <c:numCache>
                <c:formatCode>0.000</c:formatCode>
                <c:ptCount val="11"/>
                <c:pt idx="0">
                  <c:v>0.29502060512409412</c:v>
                </c:pt>
                <c:pt idx="1">
                  <c:v>0.18392507556655338</c:v>
                </c:pt>
                <c:pt idx="2">
                  <c:v>9.396274461658162E-2</c:v>
                </c:pt>
                <c:pt idx="3">
                  <c:v>6.5387185140642762E-2</c:v>
                </c:pt>
                <c:pt idx="4">
                  <c:v>4.0061471390389382E-2</c:v>
                </c:pt>
                <c:pt idx="5">
                  <c:v>3.5846006668842301E-2</c:v>
                </c:pt>
                <c:pt idx="6">
                  <c:v>2.8604252389411573E-2</c:v>
                </c:pt>
                <c:pt idx="7">
                  <c:v>2.2700726971074347E-2</c:v>
                </c:pt>
                <c:pt idx="8">
                  <c:v>2.0502917412936868E-2</c:v>
                </c:pt>
                <c:pt idx="9">
                  <c:v>1.8644357689033997E-2</c:v>
                </c:pt>
                <c:pt idx="10">
                  <c:v>1.695524896900975E-2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A4F0-44D6-8CA2-896B6FF89BB3}"/>
            </c:ext>
          </c:extLst>
        </c:ser>
        <c:ser>
          <c:idx val="7"/>
          <c:order val="3"/>
          <c:tx>
            <c:v>4 Services without DHT</c:v>
          </c:tx>
          <c:xVal>
            <c:numRef>
              <c:f>MPI!$AI$6:$AI$16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MPI!$AQ$6:$AQ$16</c:f>
              <c:numCache>
                <c:formatCode>0.000</c:formatCode>
                <c:ptCount val="11"/>
                <c:pt idx="0">
                  <c:v>0.30738251785544807</c:v>
                </c:pt>
                <c:pt idx="1">
                  <c:v>0.20402304992262574</c:v>
                </c:pt>
                <c:pt idx="2">
                  <c:v>9.7885602644773209E-2</c:v>
                </c:pt>
                <c:pt idx="3">
                  <c:v>6.4646702469917369E-2</c:v>
                </c:pt>
                <c:pt idx="4">
                  <c:v>5.0688260821609078E-2</c:v>
                </c:pt>
                <c:pt idx="5">
                  <c:v>3.6554218166314302E-2</c:v>
                </c:pt>
                <c:pt idx="6">
                  <c:v>3.0198460161705073E-2</c:v>
                </c:pt>
                <c:pt idx="7">
                  <c:v>2.6352688745735025E-2</c:v>
                </c:pt>
                <c:pt idx="8">
                  <c:v>2.1049334804596233E-2</c:v>
                </c:pt>
                <c:pt idx="9">
                  <c:v>2.0051986378842743E-2</c:v>
                </c:pt>
                <c:pt idx="10">
                  <c:v>1.6789533481528476E-2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A4F0-44D6-8CA2-896B6FF89BB3}"/>
            </c:ext>
          </c:extLst>
        </c:ser>
        <c:ser>
          <c:idx val="2"/>
          <c:order val="4"/>
          <c:tx>
            <c:v>1 Service with DHT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MPI!$B$25:$B$35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MPI!$J$25:$J$35</c:f>
              <c:numCache>
                <c:formatCode>0.000</c:formatCode>
                <c:ptCount val="11"/>
                <c:pt idx="0">
                  <c:v>0.31150999087396347</c:v>
                </c:pt>
                <c:pt idx="1">
                  <c:v>0.18982450542667362</c:v>
                </c:pt>
                <c:pt idx="2">
                  <c:v>0.10041172373972318</c:v>
                </c:pt>
                <c:pt idx="3">
                  <c:v>6.8676776574893419E-2</c:v>
                </c:pt>
                <c:pt idx="4">
                  <c:v>4.9631394854789755E-2</c:v>
                </c:pt>
                <c:pt idx="5">
                  <c:v>3.7222734499931021E-2</c:v>
                </c:pt>
                <c:pt idx="6">
                  <c:v>3.2331336591708129E-2</c:v>
                </c:pt>
                <c:pt idx="7">
                  <c:v>2.9962126651164489E-2</c:v>
                </c:pt>
                <c:pt idx="8">
                  <c:v>2.3084666473902692E-2</c:v>
                </c:pt>
                <c:pt idx="9">
                  <c:v>1.8091180562411057E-2</c:v>
                </c:pt>
                <c:pt idx="10">
                  <c:v>1.7666026277855695E-2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4F0-44D6-8CA2-896B6FF89BB3}"/>
            </c:ext>
          </c:extLst>
        </c:ser>
        <c:ser>
          <c:idx val="3"/>
          <c:order val="5"/>
          <c:tx>
            <c:v>2 Services with DHT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MPI!$M$25:$M$35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MPI!$U$25:$U$35</c:f>
              <c:numCache>
                <c:formatCode>0.000</c:formatCode>
                <c:ptCount val="11"/>
                <c:pt idx="0">
                  <c:v>0.31834246137326411</c:v>
                </c:pt>
                <c:pt idx="1">
                  <c:v>0.19721828286694973</c:v>
                </c:pt>
                <c:pt idx="2">
                  <c:v>0.10449213763191319</c:v>
                </c:pt>
                <c:pt idx="3">
                  <c:v>6.5214559183352061E-2</c:v>
                </c:pt>
                <c:pt idx="4">
                  <c:v>4.9220978223839917E-2</c:v>
                </c:pt>
                <c:pt idx="5">
                  <c:v>3.8804442644024405E-2</c:v>
                </c:pt>
                <c:pt idx="6">
                  <c:v>3.354874112839485E-2</c:v>
                </c:pt>
                <c:pt idx="7">
                  <c:v>2.9791337890707884E-2</c:v>
                </c:pt>
                <c:pt idx="8">
                  <c:v>2.3247981694443594E-2</c:v>
                </c:pt>
                <c:pt idx="9">
                  <c:v>2.046786510010673E-2</c:v>
                </c:pt>
                <c:pt idx="10">
                  <c:v>1.765995629000491E-2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4F0-44D6-8CA2-896B6FF89BB3}"/>
            </c:ext>
          </c:extLst>
        </c:ser>
        <c:ser>
          <c:idx val="4"/>
          <c:order val="6"/>
          <c:tx>
            <c:v>3 Services with DHT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MPI!$X$25:$X$35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MPI!$AF$25:$AF$35</c:f>
              <c:numCache>
                <c:formatCode>0.000</c:formatCode>
                <c:ptCount val="11"/>
                <c:pt idx="0">
                  <c:v>0.29999942301394433</c:v>
                </c:pt>
                <c:pt idx="1">
                  <c:v>0.20302512768911948</c:v>
                </c:pt>
                <c:pt idx="2">
                  <c:v>0.10549688641166001</c:v>
                </c:pt>
                <c:pt idx="3">
                  <c:v>6.6858221822688635E-2</c:v>
                </c:pt>
                <c:pt idx="4">
                  <c:v>4.5650663090502662E-2</c:v>
                </c:pt>
                <c:pt idx="5">
                  <c:v>3.7644945708235393E-2</c:v>
                </c:pt>
                <c:pt idx="6">
                  <c:v>3.243325288792339E-2</c:v>
                </c:pt>
                <c:pt idx="7">
                  <c:v>2.6677106570996499E-2</c:v>
                </c:pt>
                <c:pt idx="8">
                  <c:v>2.2180636264418876E-2</c:v>
                </c:pt>
                <c:pt idx="9">
                  <c:v>1.854373481653368E-2</c:v>
                </c:pt>
                <c:pt idx="10">
                  <c:v>1.6489960069412946E-2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4F0-44D6-8CA2-896B6FF89BB3}"/>
            </c:ext>
          </c:extLst>
        </c:ser>
        <c:ser>
          <c:idx val="0"/>
          <c:order val="7"/>
          <c:tx>
            <c:v>4 Services with DHT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MPI!$AI$25:$AI$35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MPI!$AQ$25:$AQ$35</c:f>
              <c:numCache>
                <c:formatCode>0.000</c:formatCode>
                <c:ptCount val="11"/>
                <c:pt idx="0">
                  <c:v>0.3054976327506993</c:v>
                </c:pt>
                <c:pt idx="1">
                  <c:v>0.18830851430712928</c:v>
                </c:pt>
                <c:pt idx="2">
                  <c:v>9.900378727503141E-2</c:v>
                </c:pt>
                <c:pt idx="3">
                  <c:v>6.4084875056589968E-2</c:v>
                </c:pt>
                <c:pt idx="4">
                  <c:v>4.7981446938768164E-2</c:v>
                </c:pt>
                <c:pt idx="5">
                  <c:v>3.9855200095540784E-2</c:v>
                </c:pt>
                <c:pt idx="6">
                  <c:v>3.0734844448754479E-2</c:v>
                </c:pt>
                <c:pt idx="7">
                  <c:v>2.6717435094814793E-2</c:v>
                </c:pt>
                <c:pt idx="8">
                  <c:v>2.1350834521539363E-2</c:v>
                </c:pt>
                <c:pt idx="9">
                  <c:v>1.9038441722783513E-2</c:v>
                </c:pt>
                <c:pt idx="10">
                  <c:v>1.7471531111407916E-2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A4F0-44D6-8CA2-896B6FF89B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4232047"/>
        <c:axId val="1164233295"/>
      </c:scatterChart>
      <c:valAx>
        <c:axId val="116423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MPI Compute</a:t>
                </a:r>
                <a:r>
                  <a:rPr lang="en-US" baseline="0"/>
                  <a:t> Nodes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3295"/>
        <c:crosses val="autoZero"/>
        <c:crossBetween val="midCat"/>
      </c:valAx>
      <c:valAx>
        <c:axId val="116423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4232047"/>
        <c:crosses val="autoZero"/>
        <c:crossBetween val="midCat"/>
      </c:valAx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Speedup</a:t>
            </a:r>
            <a:r>
              <a:rPr lang="en-US" baseline="0"/>
              <a:t> for MPI Tasking for increasing problem sizes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38100" cap="rnd">
              <a:solidFill>
                <a:sysClr val="windowText" lastClr="000000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19050">
                <a:solidFill>
                  <a:sysClr val="windowText" lastClr="000000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MPI!$N$101:$N$114</c:f>
              <c:numCache>
                <c:formatCode>General</c:formatCode>
                <c:ptCount val="1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CEE-4242-BDC1-83F781F3188A}"/>
            </c:ext>
          </c:extLst>
        </c:ser>
        <c:ser>
          <c:idx val="1"/>
          <c:order val="1"/>
          <c:tx>
            <c:v>2 Compute Nodes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MPI!$O$101:$O$114</c:f>
              <c:numCache>
                <c:formatCode>0.000</c:formatCode>
                <c:ptCount val="14"/>
                <c:pt idx="0">
                  <c:v>0.22235430358016331</c:v>
                </c:pt>
                <c:pt idx="1">
                  <c:v>0.25373977794029651</c:v>
                </c:pt>
                <c:pt idx="2">
                  <c:v>0.2923822418179044</c:v>
                </c:pt>
                <c:pt idx="3">
                  <c:v>0.35969024503005081</c:v>
                </c:pt>
                <c:pt idx="4">
                  <c:v>0.46735925551537094</c:v>
                </c:pt>
                <c:pt idx="5">
                  <c:v>0.62562992846706755</c:v>
                </c:pt>
                <c:pt idx="6">
                  <c:v>0.71877768955856547</c:v>
                </c:pt>
                <c:pt idx="7">
                  <c:v>0.82946560931635449</c:v>
                </c:pt>
                <c:pt idx="8">
                  <c:v>0.89815318606784822</c:v>
                </c:pt>
                <c:pt idx="9">
                  <c:v>0.94502216573385178</c:v>
                </c:pt>
                <c:pt idx="10">
                  <c:v>0.96845665556685345</c:v>
                </c:pt>
                <c:pt idx="11">
                  <c:v>0.99189114539985523</c:v>
                </c:pt>
                <c:pt idx="12">
                  <c:v>0.99189565559528003</c:v>
                </c:pt>
                <c:pt idx="13">
                  <c:v>0.99228785298443045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CEE-4242-BDC1-83F781F3188A}"/>
            </c:ext>
          </c:extLst>
        </c:ser>
        <c:ser>
          <c:idx val="2"/>
          <c:order val="2"/>
          <c:tx>
            <c:v>3 Compute Nodes</c:v>
          </c:tx>
          <c:spPr>
            <a:ln w="19050" cap="rnd">
              <a:solidFill>
                <a:srgbClr val="56B4E9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56B4E9"/>
              </a:solidFill>
              <a:ln w="9525">
                <a:solidFill>
                  <a:srgbClr val="56B4E9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MPI!$P$101:$P$114</c:f>
              <c:numCache>
                <c:formatCode>0.000</c:formatCode>
                <c:ptCount val="14"/>
                <c:pt idx="0">
                  <c:v>0.15521199432181096</c:v>
                </c:pt>
                <c:pt idx="1">
                  <c:v>0.22119496865287172</c:v>
                </c:pt>
                <c:pt idx="2">
                  <c:v>0.25778025638528673</c:v>
                </c:pt>
                <c:pt idx="3">
                  <c:v>0.26692677906012635</c:v>
                </c:pt>
                <c:pt idx="4">
                  <c:v>0.39124867787816314</c:v>
                </c:pt>
                <c:pt idx="5">
                  <c:v>0.51730273336035082</c:v>
                </c:pt>
                <c:pt idx="6">
                  <c:v>0.68599525546650952</c:v>
                </c:pt>
                <c:pt idx="7">
                  <c:v>0.79809809106345031</c:v>
                </c:pt>
                <c:pt idx="8">
                  <c:v>0.86209663153221017</c:v>
                </c:pt>
                <c:pt idx="9">
                  <c:v>0.9255777764260894</c:v>
                </c:pt>
                <c:pt idx="10">
                  <c:v>0.95731834887302902</c:v>
                </c:pt>
                <c:pt idx="11">
                  <c:v>0.98905892131996864</c:v>
                </c:pt>
                <c:pt idx="12">
                  <c:v>0.99674978776806322</c:v>
                </c:pt>
                <c:pt idx="13">
                  <c:v>0.98748353909460662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CEE-4242-BDC1-83F781F3188A}"/>
            </c:ext>
          </c:extLst>
        </c:ser>
        <c:ser>
          <c:idx val="3"/>
          <c:order val="3"/>
          <c:tx>
            <c:v>4 Compute Nodes</c:v>
          </c:tx>
          <c:spPr>
            <a:ln w="19050" cap="rnd">
              <a:solidFill>
                <a:srgbClr val="009E7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9E73"/>
              </a:solidFill>
              <a:ln w="9525">
                <a:solidFill>
                  <a:srgbClr val="009E73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MPI!$Q$101:$Q$114</c:f>
              <c:numCache>
                <c:formatCode>0.000</c:formatCode>
                <c:ptCount val="14"/>
                <c:pt idx="0">
                  <c:v>0.15593270662871242</c:v>
                </c:pt>
                <c:pt idx="1">
                  <c:v>0.17902482292186386</c:v>
                </c:pt>
                <c:pt idx="2">
                  <c:v>0.21368930810701045</c:v>
                </c:pt>
                <c:pt idx="3">
                  <c:v>0.32104804654724184</c:v>
                </c:pt>
                <c:pt idx="4">
                  <c:v>0.42173751888471489</c:v>
                </c:pt>
                <c:pt idx="5">
                  <c:v>0.49571800228905977</c:v>
                </c:pt>
                <c:pt idx="6">
                  <c:v>0.69018005389110348</c:v>
                </c:pt>
                <c:pt idx="7">
                  <c:v>0.80516412508282831</c:v>
                </c:pt>
                <c:pt idx="8">
                  <c:v>0.84248785282769378</c:v>
                </c:pt>
                <c:pt idx="9">
                  <c:v>0.91526218943307647</c:v>
                </c:pt>
                <c:pt idx="10">
                  <c:v>0.95164935773576786</c:v>
                </c:pt>
                <c:pt idx="11">
                  <c:v>0.98803652603845915</c:v>
                </c:pt>
                <c:pt idx="12">
                  <c:v>0.99306409277203933</c:v>
                </c:pt>
                <c:pt idx="13">
                  <c:v>1.001552604954145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CEE-4242-BDC1-83F781F3188A}"/>
            </c:ext>
          </c:extLst>
        </c:ser>
        <c:ser>
          <c:idx val="4"/>
          <c:order val="4"/>
          <c:tx>
            <c:v>5 Compute Nodes</c:v>
          </c:tx>
          <c:spPr>
            <a:ln w="19050" cap="rnd">
              <a:solidFill>
                <a:srgbClr val="6DB6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6DB6FF"/>
              </a:solidFill>
              <a:ln w="9525">
                <a:solidFill>
                  <a:srgbClr val="6DB6FF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MPI!$R$101:$R$114</c:f>
              <c:numCache>
                <c:formatCode>0.000</c:formatCode>
                <c:ptCount val="14"/>
                <c:pt idx="0">
                  <c:v>0.15950270866710575</c:v>
                </c:pt>
                <c:pt idx="1">
                  <c:v>0.18073684441645138</c:v>
                </c:pt>
                <c:pt idx="2">
                  <c:v>0.21887575876139795</c:v>
                </c:pt>
                <c:pt idx="3">
                  <c:v>0.28496180413258487</c:v>
                </c:pt>
                <c:pt idx="4">
                  <c:v>0.41293701849676812</c:v>
                </c:pt>
                <c:pt idx="5">
                  <c:v>0.50533398877125479</c:v>
                </c:pt>
                <c:pt idx="6">
                  <c:v>0.64667127626310994</c:v>
                </c:pt>
                <c:pt idx="7">
                  <c:v>0.74072310964167298</c:v>
                </c:pt>
                <c:pt idx="8">
                  <c:v>0.85474325210708957</c:v>
                </c:pt>
                <c:pt idx="9">
                  <c:v>0.9196471091834022</c:v>
                </c:pt>
                <c:pt idx="10">
                  <c:v>0.95209903772155846</c:v>
                </c:pt>
                <c:pt idx="11">
                  <c:v>0.98455096625971472</c:v>
                </c:pt>
                <c:pt idx="12">
                  <c:v>0.97984011232671187</c:v>
                </c:pt>
                <c:pt idx="13">
                  <c:v>0.99554994760344606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CEE-4242-BDC1-83F781F3188A}"/>
            </c:ext>
          </c:extLst>
        </c:ser>
        <c:ser>
          <c:idx val="5"/>
          <c:order val="5"/>
          <c:tx>
            <c:v>6 Compute Nodes</c:v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MPI!$S$101:$S$114</c:f>
              <c:numCache>
                <c:formatCode>0.000</c:formatCode>
                <c:ptCount val="14"/>
                <c:pt idx="0">
                  <c:v>0.16604485901405952</c:v>
                </c:pt>
                <c:pt idx="1">
                  <c:v>0.16254208597774206</c:v>
                </c:pt>
                <c:pt idx="2">
                  <c:v>0.21710193673195718</c:v>
                </c:pt>
                <c:pt idx="3">
                  <c:v>0.27308401964214046</c:v>
                </c:pt>
                <c:pt idx="4">
                  <c:v>0.4194042194480011</c:v>
                </c:pt>
                <c:pt idx="5">
                  <c:v>0.50554385796470103</c:v>
                </c:pt>
                <c:pt idx="6">
                  <c:v>0.69121988650129584</c:v>
                </c:pt>
                <c:pt idx="7">
                  <c:v>0.78626248747195138</c:v>
                </c:pt>
                <c:pt idx="8">
                  <c:v>0.87081346978952778</c:v>
                </c:pt>
                <c:pt idx="9">
                  <c:v>0.92705810357141605</c:v>
                </c:pt>
                <c:pt idx="10">
                  <c:v>0.95518042046236018</c:v>
                </c:pt>
                <c:pt idx="11">
                  <c:v>0.98330273735330431</c:v>
                </c:pt>
                <c:pt idx="12">
                  <c:v>0.99653653237432049</c:v>
                </c:pt>
                <c:pt idx="13">
                  <c:v>0.98033355253244903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CEE-4242-BDC1-83F781F3188A}"/>
            </c:ext>
          </c:extLst>
        </c:ser>
        <c:ser>
          <c:idx val="6"/>
          <c:order val="6"/>
          <c:tx>
            <c:v>7 Compute Nodes</c:v>
          </c:tx>
          <c:spPr>
            <a:ln w="19050" cap="rnd">
              <a:solidFill>
                <a:srgbClr val="D55E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D55E00"/>
              </a:solidFill>
              <a:ln w="9525">
                <a:solidFill>
                  <a:srgbClr val="D55E00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MPI!$T$101:$T$114</c:f>
              <c:numCache>
                <c:formatCode>0.000</c:formatCode>
                <c:ptCount val="14"/>
                <c:pt idx="0">
                  <c:v>0.13282665572199129</c:v>
                </c:pt>
                <c:pt idx="1">
                  <c:v>0.16598477486104513</c:v>
                </c:pt>
                <c:pt idx="2">
                  <c:v>0.18898119089956311</c:v>
                </c:pt>
                <c:pt idx="3">
                  <c:v>0.27312332518108517</c:v>
                </c:pt>
                <c:pt idx="4">
                  <c:v>0.44853316034813273</c:v>
                </c:pt>
                <c:pt idx="5">
                  <c:v>0.58524588627850493</c:v>
                </c:pt>
                <c:pt idx="6">
                  <c:v>0.93201988763096144</c:v>
                </c:pt>
                <c:pt idx="7">
                  <c:v>1.1634420158581633</c:v>
                </c:pt>
                <c:pt idx="8">
                  <c:v>1.4570819322105637</c:v>
                </c:pt>
                <c:pt idx="9">
                  <c:v>1.6848185836903309</c:v>
                </c:pt>
                <c:pt idx="10">
                  <c:v>1.7986869094302145</c:v>
                </c:pt>
                <c:pt idx="11">
                  <c:v>1.9125552351700981</c:v>
                </c:pt>
                <c:pt idx="12">
                  <c:v>1.9618599448237251</c:v>
                </c:pt>
                <c:pt idx="13">
                  <c:v>1.9702972279939455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CEE-4242-BDC1-83F781F3188A}"/>
            </c:ext>
          </c:extLst>
        </c:ser>
        <c:ser>
          <c:idx val="7"/>
          <c:order val="7"/>
          <c:tx>
            <c:v>8 Compute Nodes</c:v>
          </c:tx>
          <c:spPr>
            <a:ln w="19050" cap="rnd">
              <a:solidFill>
                <a:srgbClr val="CC79A7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C79A7"/>
              </a:solidFill>
              <a:ln w="9525">
                <a:solidFill>
                  <a:srgbClr val="CC79A7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MPI!$U$101:$U$114</c:f>
              <c:numCache>
                <c:formatCode>0.000</c:formatCode>
                <c:ptCount val="14"/>
                <c:pt idx="0">
                  <c:v>0.17814459144421843</c:v>
                </c:pt>
                <c:pt idx="1">
                  <c:v>0.18120506993497482</c:v>
                </c:pt>
                <c:pt idx="2">
                  <c:v>0.20855730727681795</c:v>
                </c:pt>
                <c:pt idx="3">
                  <c:v>0.33692192432778872</c:v>
                </c:pt>
                <c:pt idx="4">
                  <c:v>0.41522701008497431</c:v>
                </c:pt>
                <c:pt idx="5">
                  <c:v>0.68723092572364308</c:v>
                </c:pt>
                <c:pt idx="6">
                  <c:v>0.97101669505901955</c:v>
                </c:pt>
                <c:pt idx="7">
                  <c:v>1.185427136350871</c:v>
                </c:pt>
                <c:pt idx="8">
                  <c:v>1.4728976877990549</c:v>
                </c:pt>
                <c:pt idx="9">
                  <c:v>1.6919484366258968</c:v>
                </c:pt>
                <c:pt idx="10">
                  <c:v>1.8014738110393176</c:v>
                </c:pt>
                <c:pt idx="11">
                  <c:v>1.9109991854527386</c:v>
                </c:pt>
                <c:pt idx="12">
                  <c:v>1.800834902778641</c:v>
                </c:pt>
                <c:pt idx="13">
                  <c:v>1.8981147826753793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CEE-4242-BDC1-83F781F3188A}"/>
            </c:ext>
          </c:extLst>
        </c:ser>
        <c:ser>
          <c:idx val="8"/>
          <c:order val="8"/>
          <c:tx>
            <c:v>9 Compute Nodes</c:v>
          </c:tx>
          <c:spPr>
            <a:ln w="19050" cap="rnd">
              <a:solidFill>
                <a:srgbClr val="004949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4949"/>
              </a:solidFill>
              <a:ln w="9525">
                <a:solidFill>
                  <a:srgbClr val="004949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MPI!$V$101:$V$114</c:f>
              <c:numCache>
                <c:formatCode>0.000</c:formatCode>
                <c:ptCount val="14"/>
                <c:pt idx="0">
                  <c:v>0.16344133543260689</c:v>
                </c:pt>
                <c:pt idx="1">
                  <c:v>0.16737513495583337</c:v>
                </c:pt>
                <c:pt idx="2">
                  <c:v>0.20201027243550027</c:v>
                </c:pt>
                <c:pt idx="3">
                  <c:v>0.25339814046805315</c:v>
                </c:pt>
                <c:pt idx="4">
                  <c:v>0.39744183064526822</c:v>
                </c:pt>
                <c:pt idx="5">
                  <c:v>0.57762649835511004</c:v>
                </c:pt>
                <c:pt idx="6">
                  <c:v>0.94480628966999292</c:v>
                </c:pt>
                <c:pt idx="7">
                  <c:v>1.5290327846538072</c:v>
                </c:pt>
                <c:pt idx="8">
                  <c:v>1.8483631197922945</c:v>
                </c:pt>
                <c:pt idx="9">
                  <c:v>2.2723471559869415</c:v>
                </c:pt>
                <c:pt idx="10">
                  <c:v>2.4843391740842646</c:v>
                </c:pt>
                <c:pt idx="11">
                  <c:v>2.6963311921815882</c:v>
                </c:pt>
                <c:pt idx="12">
                  <c:v>2.882972312955026</c:v>
                </c:pt>
                <c:pt idx="13">
                  <c:v>2.8856326915788086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7CEE-4242-BDC1-83F781F3188A}"/>
            </c:ext>
          </c:extLst>
        </c:ser>
        <c:ser>
          <c:idx val="9"/>
          <c:order val="9"/>
          <c:tx>
            <c:v>10 Compute Nodes</c:v>
          </c:tx>
          <c:spPr>
            <a:ln w="19050" cap="rnd">
              <a:solidFill>
                <a:srgbClr val="FFB6DB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B6DB"/>
              </a:solidFill>
              <a:ln w="9525">
                <a:solidFill>
                  <a:srgbClr val="FFB6DB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MPI!$W$101:$W$114</c:f>
              <c:numCache>
                <c:formatCode>0.000</c:formatCode>
                <c:ptCount val="14"/>
                <c:pt idx="0">
                  <c:v>0.17909005199313754</c:v>
                </c:pt>
                <c:pt idx="1">
                  <c:v>0.17415438786588019</c:v>
                </c:pt>
                <c:pt idx="2">
                  <c:v>0.25216199600892492</c:v>
                </c:pt>
                <c:pt idx="3">
                  <c:v>0.27117790079555337</c:v>
                </c:pt>
                <c:pt idx="4">
                  <c:v>0.44584510829242319</c:v>
                </c:pt>
                <c:pt idx="5">
                  <c:v>0.71321918760254976</c:v>
                </c:pt>
                <c:pt idx="6">
                  <c:v>0.979002040692599</c:v>
                </c:pt>
                <c:pt idx="7">
                  <c:v>1.4228402306850174</c:v>
                </c:pt>
                <c:pt idx="8">
                  <c:v>1.9773354638054281</c:v>
                </c:pt>
                <c:pt idx="9">
                  <c:v>2.401005144267045</c:v>
                </c:pt>
                <c:pt idx="10">
                  <c:v>2.6128399844978536</c:v>
                </c:pt>
                <c:pt idx="11">
                  <c:v>2.8246748247286622</c:v>
                </c:pt>
                <c:pt idx="12">
                  <c:v>2.8536768943243342</c:v>
                </c:pt>
                <c:pt idx="13">
                  <c:v>2.9105157654301306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7CEE-4242-BDC1-83F781F3188A}"/>
            </c:ext>
          </c:extLst>
        </c:ser>
        <c:ser>
          <c:idx val="10"/>
          <c:order val="10"/>
          <c:tx>
            <c:v>11 Compute Nodes</c:v>
          </c:tx>
          <c:spPr>
            <a:ln w="19050" cap="rnd">
              <a:solidFill>
                <a:srgbClr val="B66D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B66DFF"/>
              </a:solidFill>
              <a:ln w="9525">
                <a:solidFill>
                  <a:srgbClr val="B66DFF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MPI!$X$101:$X$114</c:f>
              <c:numCache>
                <c:formatCode>0.000</c:formatCode>
                <c:ptCount val="14"/>
                <c:pt idx="0">
                  <c:v>0.13728087779579709</c:v>
                </c:pt>
                <c:pt idx="1">
                  <c:v>0.19372086273304623</c:v>
                </c:pt>
                <c:pt idx="2">
                  <c:v>0.23481310136566713</c:v>
                </c:pt>
                <c:pt idx="3">
                  <c:v>0.2596463189433324</c:v>
                </c:pt>
                <c:pt idx="4">
                  <c:v>0.41239486979108919</c:v>
                </c:pt>
                <c:pt idx="5">
                  <c:v>0.60599516356103222</c:v>
                </c:pt>
                <c:pt idx="6">
                  <c:v>1.0938113442505453</c:v>
                </c:pt>
                <c:pt idx="7">
                  <c:v>1.4456058229842446</c:v>
                </c:pt>
                <c:pt idx="8">
                  <c:v>2.3805021170789433</c:v>
                </c:pt>
                <c:pt idx="9">
                  <c:v>2.8661160980684111</c:v>
                </c:pt>
                <c:pt idx="10">
                  <c:v>3.1089230885631447</c:v>
                </c:pt>
                <c:pt idx="11">
                  <c:v>3.3517300790578783</c:v>
                </c:pt>
                <c:pt idx="12">
                  <c:v>3.4798429133755477</c:v>
                </c:pt>
                <c:pt idx="13">
                  <c:v>3.8815294199048078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7CEE-4242-BDC1-83F781F3188A}"/>
            </c:ext>
          </c:extLst>
        </c:ser>
        <c:ser>
          <c:idx val="11"/>
          <c:order val="11"/>
          <c:tx>
            <c:v>12 Compute Nodes</c:v>
          </c:tx>
          <c:spPr>
            <a:ln w="19050" cap="rnd">
              <a:solidFill>
                <a:srgbClr val="9249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4900"/>
              </a:solidFill>
              <a:ln w="9525">
                <a:solidFill>
                  <a:srgbClr val="924900"/>
                </a:solidFill>
              </a:ln>
              <a:effectLst/>
            </c:spPr>
          </c:marker>
          <c:xVal>
            <c:numRef>
              <c:f>MPI!$M$101:$M$114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MPI!$Y$101:$Y$114</c:f>
              <c:numCache>
                <c:formatCode>0.000</c:formatCode>
                <c:ptCount val="14"/>
                <c:pt idx="0">
                  <c:v>0.14845361514475758</c:v>
                </c:pt>
                <c:pt idx="1">
                  <c:v>0.17035201714658799</c:v>
                </c:pt>
                <c:pt idx="2">
                  <c:v>0.2038050509652522</c:v>
                </c:pt>
                <c:pt idx="3">
                  <c:v>0.2405729561954642</c:v>
                </c:pt>
                <c:pt idx="4">
                  <c:v>0.42155670743312773</c:v>
                </c:pt>
                <c:pt idx="5">
                  <c:v>0.73399999513720782</c:v>
                </c:pt>
                <c:pt idx="6">
                  <c:v>1.1219864316907402</c:v>
                </c:pt>
                <c:pt idx="7">
                  <c:v>1.4705350146752196</c:v>
                </c:pt>
                <c:pt idx="8">
                  <c:v>1.8024836494475076</c:v>
                </c:pt>
                <c:pt idx="9">
                  <c:v>2.655275741729632</c:v>
                </c:pt>
                <c:pt idx="10">
                  <c:v>3.0816717878706941</c:v>
                </c:pt>
                <c:pt idx="11">
                  <c:v>3.5080678340117566</c:v>
                </c:pt>
                <c:pt idx="12">
                  <c:v>3.7761515609720866</c:v>
                </c:pt>
                <c:pt idx="13">
                  <c:v>3.8613000795170698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7CEE-4242-BDC1-83F781F318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2236287"/>
        <c:axId val="1362240863"/>
      </c:scatterChart>
      <c:valAx>
        <c:axId val="13622362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Exploit List</a:t>
                </a:r>
                <a:r>
                  <a:rPr lang="en-US" baseline="0"/>
                  <a:t> Size (# items)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2240863"/>
        <c:crosses val="autoZero"/>
        <c:crossBetween val="midCat"/>
      </c:valAx>
      <c:valAx>
        <c:axId val="1362240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Speedup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223628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Efficiency</a:t>
            </a:r>
            <a:r>
              <a:rPr lang="en-US" baseline="0"/>
              <a:t> for MPI Tasking for increasing problem sizes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Serial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tx1"/>
              </a:solidFill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MPI!$N$118:$N$131</c:f>
              <c:numCache>
                <c:formatCode>0.00</c:formatCode>
                <c:ptCount val="1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FE4-42FE-937E-A344FFB66D97}"/>
            </c:ext>
          </c:extLst>
        </c:ser>
        <c:ser>
          <c:idx val="1"/>
          <c:order val="1"/>
          <c:tx>
            <c:v>2 Compute Nodes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MPI!$O$118:$O$131</c:f>
              <c:numCache>
                <c:formatCode>0.00</c:formatCode>
                <c:ptCount val="14"/>
                <c:pt idx="0">
                  <c:v>0.11117715179008165</c:v>
                </c:pt>
                <c:pt idx="1">
                  <c:v>0.12686988897014825</c:v>
                </c:pt>
                <c:pt idx="2">
                  <c:v>0.1461911209089522</c:v>
                </c:pt>
                <c:pt idx="3">
                  <c:v>0.17984512251502541</c:v>
                </c:pt>
                <c:pt idx="4">
                  <c:v>0.23367962775768547</c:v>
                </c:pt>
                <c:pt idx="5">
                  <c:v>0.31281496423353378</c:v>
                </c:pt>
                <c:pt idx="6">
                  <c:v>0.35938884477928273</c:v>
                </c:pt>
                <c:pt idx="7">
                  <c:v>0.41473280465817725</c:v>
                </c:pt>
                <c:pt idx="8">
                  <c:v>0.44907659303392411</c:v>
                </c:pt>
                <c:pt idx="9">
                  <c:v>0.47251108286692589</c:v>
                </c:pt>
                <c:pt idx="10">
                  <c:v>0.48422945533228295</c:v>
                </c:pt>
                <c:pt idx="11">
                  <c:v>0.49594557269992762</c:v>
                </c:pt>
                <c:pt idx="12">
                  <c:v>0.49594782779764002</c:v>
                </c:pt>
                <c:pt idx="13">
                  <c:v>0.49614392649221523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FE4-42FE-937E-A344FFB66D97}"/>
            </c:ext>
          </c:extLst>
        </c:ser>
        <c:ser>
          <c:idx val="2"/>
          <c:order val="2"/>
          <c:tx>
            <c:v>3 Compute Nodes</c:v>
          </c:tx>
          <c:spPr>
            <a:ln w="19050" cap="rnd">
              <a:solidFill>
                <a:srgbClr val="56B4E9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56B4E9"/>
              </a:solidFill>
              <a:ln w="9525">
                <a:solidFill>
                  <a:srgbClr val="56B4E9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MPI!$P$118:$P$131</c:f>
              <c:numCache>
                <c:formatCode>0.00</c:formatCode>
                <c:ptCount val="14"/>
                <c:pt idx="0">
                  <c:v>5.1737331440603655E-2</c:v>
                </c:pt>
                <c:pt idx="1">
                  <c:v>7.3731656217623912E-2</c:v>
                </c:pt>
                <c:pt idx="2">
                  <c:v>8.5926752128428915E-2</c:v>
                </c:pt>
                <c:pt idx="3">
                  <c:v>8.8975593020042112E-2</c:v>
                </c:pt>
                <c:pt idx="4">
                  <c:v>0.1304162259593877</c:v>
                </c:pt>
                <c:pt idx="5">
                  <c:v>0.17243424445345026</c:v>
                </c:pt>
                <c:pt idx="6">
                  <c:v>0.22866508515550318</c:v>
                </c:pt>
                <c:pt idx="7">
                  <c:v>0.26603269702115012</c:v>
                </c:pt>
                <c:pt idx="8">
                  <c:v>0.28736554384407004</c:v>
                </c:pt>
                <c:pt idx="9">
                  <c:v>0.30852592547536312</c:v>
                </c:pt>
                <c:pt idx="10">
                  <c:v>0.3203879273656921</c:v>
                </c:pt>
                <c:pt idx="11">
                  <c:v>0.3296863071066562</c:v>
                </c:pt>
                <c:pt idx="12">
                  <c:v>0.33224992925602109</c:v>
                </c:pt>
                <c:pt idx="13">
                  <c:v>0.32916117969820219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FE4-42FE-937E-A344FFB66D97}"/>
            </c:ext>
          </c:extLst>
        </c:ser>
        <c:ser>
          <c:idx val="3"/>
          <c:order val="3"/>
          <c:tx>
            <c:v>4 Compute Nodes</c:v>
          </c:tx>
          <c:spPr>
            <a:ln w="19050" cap="rnd">
              <a:solidFill>
                <a:srgbClr val="009E7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9E73"/>
              </a:solidFill>
              <a:ln w="9525">
                <a:solidFill>
                  <a:srgbClr val="009E73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MPI!$Q$118:$Q$131</c:f>
              <c:numCache>
                <c:formatCode>0.00</c:formatCode>
                <c:ptCount val="14"/>
                <c:pt idx="0">
                  <c:v>3.8983176657178105E-2</c:v>
                </c:pt>
                <c:pt idx="1">
                  <c:v>4.4756205730465966E-2</c:v>
                </c:pt>
                <c:pt idx="2">
                  <c:v>5.3422327026752613E-2</c:v>
                </c:pt>
                <c:pt idx="3">
                  <c:v>8.026201163681046E-2</c:v>
                </c:pt>
                <c:pt idx="4">
                  <c:v>0.10543437972117872</c:v>
                </c:pt>
                <c:pt idx="5">
                  <c:v>0.12392950057226494</c:v>
                </c:pt>
                <c:pt idx="6">
                  <c:v>0.17254501347277587</c:v>
                </c:pt>
                <c:pt idx="7">
                  <c:v>0.20129103127070708</c:v>
                </c:pt>
                <c:pt idx="8">
                  <c:v>0.21062196320692345</c:v>
                </c:pt>
                <c:pt idx="9">
                  <c:v>0.22881554735826912</c:v>
                </c:pt>
                <c:pt idx="10">
                  <c:v>0.23854078527563949</c:v>
                </c:pt>
                <c:pt idx="11">
                  <c:v>0.24700913150961479</c:v>
                </c:pt>
                <c:pt idx="12">
                  <c:v>0.24826602319300983</c:v>
                </c:pt>
                <c:pt idx="13">
                  <c:v>0.25038815123853625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FE4-42FE-937E-A344FFB66D97}"/>
            </c:ext>
          </c:extLst>
        </c:ser>
        <c:ser>
          <c:idx val="4"/>
          <c:order val="4"/>
          <c:tx>
            <c:v>5 Compute Nodes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6DB6FF"/>
              </a:solidFill>
              <a:ln w="9525">
                <a:solidFill>
                  <a:srgbClr val="6DB6FF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MPI!$R$118:$R$131</c:f>
              <c:numCache>
                <c:formatCode>0.00</c:formatCode>
                <c:ptCount val="14"/>
                <c:pt idx="0">
                  <c:v>3.1900541733421148E-2</c:v>
                </c:pt>
                <c:pt idx="1">
                  <c:v>3.6147368883290273E-2</c:v>
                </c:pt>
                <c:pt idx="2">
                  <c:v>4.3775151752279591E-2</c:v>
                </c:pt>
                <c:pt idx="3">
                  <c:v>5.6992360826516972E-2</c:v>
                </c:pt>
                <c:pt idx="4">
                  <c:v>8.258740369935362E-2</c:v>
                </c:pt>
                <c:pt idx="5">
                  <c:v>0.10106679775425095</c:v>
                </c:pt>
                <c:pt idx="6">
                  <c:v>0.12933425525262199</c:v>
                </c:pt>
                <c:pt idx="7">
                  <c:v>0.14814462192833461</c:v>
                </c:pt>
                <c:pt idx="8">
                  <c:v>0.17094865042141791</c:v>
                </c:pt>
                <c:pt idx="9">
                  <c:v>0.18392942183668043</c:v>
                </c:pt>
                <c:pt idx="10">
                  <c:v>0.18994872215101138</c:v>
                </c:pt>
                <c:pt idx="11">
                  <c:v>0.19691019325194295</c:v>
                </c:pt>
                <c:pt idx="12">
                  <c:v>0.19596802246534237</c:v>
                </c:pt>
                <c:pt idx="13">
                  <c:v>0.1991099895206892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FE4-42FE-937E-A344FFB66D97}"/>
            </c:ext>
          </c:extLst>
        </c:ser>
        <c:ser>
          <c:idx val="5"/>
          <c:order val="5"/>
          <c:tx>
            <c:v>6 Compute Nodes</c:v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MPI!$S$118:$S$131</c:f>
              <c:numCache>
                <c:formatCode>0.00</c:formatCode>
                <c:ptCount val="14"/>
                <c:pt idx="0">
                  <c:v>2.7674143169009919E-2</c:v>
                </c:pt>
                <c:pt idx="1">
                  <c:v>2.7090347662957009E-2</c:v>
                </c:pt>
                <c:pt idx="2">
                  <c:v>3.6183656121992862E-2</c:v>
                </c:pt>
                <c:pt idx="3">
                  <c:v>4.5514003273690075E-2</c:v>
                </c:pt>
                <c:pt idx="4">
                  <c:v>6.9900703241333517E-2</c:v>
                </c:pt>
                <c:pt idx="5">
                  <c:v>8.42573096607835E-2</c:v>
                </c:pt>
                <c:pt idx="6">
                  <c:v>0.11520331441688264</c:v>
                </c:pt>
                <c:pt idx="7">
                  <c:v>0.13104374791199189</c:v>
                </c:pt>
                <c:pt idx="8">
                  <c:v>0.14513557829825463</c:v>
                </c:pt>
                <c:pt idx="9">
                  <c:v>0.15450968392856934</c:v>
                </c:pt>
                <c:pt idx="10">
                  <c:v>0.16029955299547805</c:v>
                </c:pt>
                <c:pt idx="11">
                  <c:v>0.16388378955888405</c:v>
                </c:pt>
                <c:pt idx="12">
                  <c:v>0.16608942206238675</c:v>
                </c:pt>
                <c:pt idx="13">
                  <c:v>0.16338892542207484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FE4-42FE-937E-A344FFB66D97}"/>
            </c:ext>
          </c:extLst>
        </c:ser>
        <c:ser>
          <c:idx val="6"/>
          <c:order val="6"/>
          <c:tx>
            <c:v>7 Compute Nodes</c:v>
          </c:tx>
          <c:spPr>
            <a:ln w="19050" cap="rnd">
              <a:solidFill>
                <a:srgbClr val="D55E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D55E00"/>
              </a:solidFill>
              <a:ln w="9525">
                <a:solidFill>
                  <a:srgbClr val="D55E00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MPI!$T$118:$T$131</c:f>
              <c:numCache>
                <c:formatCode>0.00</c:formatCode>
                <c:ptCount val="14"/>
                <c:pt idx="0">
                  <c:v>1.8975236531713041E-2</c:v>
                </c:pt>
                <c:pt idx="1">
                  <c:v>2.3712110694435018E-2</c:v>
                </c:pt>
                <c:pt idx="2">
                  <c:v>2.6997312985651872E-2</c:v>
                </c:pt>
                <c:pt idx="3">
                  <c:v>3.9017617883012168E-2</c:v>
                </c:pt>
                <c:pt idx="4">
                  <c:v>6.4076165764018964E-2</c:v>
                </c:pt>
                <c:pt idx="5">
                  <c:v>8.3606555182643566E-2</c:v>
                </c:pt>
                <c:pt idx="6">
                  <c:v>0.13314569823299449</c:v>
                </c:pt>
                <c:pt idx="7">
                  <c:v>0.1662060022654519</c:v>
                </c:pt>
                <c:pt idx="8">
                  <c:v>0.20815456174436625</c:v>
                </c:pt>
                <c:pt idx="9">
                  <c:v>0.24068836909861871</c:v>
                </c:pt>
                <c:pt idx="10">
                  <c:v>0.260477037751004</c:v>
                </c:pt>
                <c:pt idx="11">
                  <c:v>0.27322217645287117</c:v>
                </c:pt>
                <c:pt idx="12">
                  <c:v>0.28026570640338927</c:v>
                </c:pt>
                <c:pt idx="13">
                  <c:v>0.28147103257056366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FE4-42FE-937E-A344FFB66D97}"/>
            </c:ext>
          </c:extLst>
        </c:ser>
        <c:ser>
          <c:idx val="7"/>
          <c:order val="7"/>
          <c:tx>
            <c:v>8 Compute Nodes</c:v>
          </c:tx>
          <c:spPr>
            <a:ln w="19050" cap="rnd">
              <a:solidFill>
                <a:srgbClr val="CC79A7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C79A7"/>
              </a:solidFill>
              <a:ln w="9525">
                <a:solidFill>
                  <a:srgbClr val="CC79A7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MPI!$U$118:$U$131</c:f>
              <c:numCache>
                <c:formatCode>0.00</c:formatCode>
                <c:ptCount val="14"/>
                <c:pt idx="0">
                  <c:v>2.2268073930527304E-2</c:v>
                </c:pt>
                <c:pt idx="1">
                  <c:v>2.2650633741871852E-2</c:v>
                </c:pt>
                <c:pt idx="2">
                  <c:v>2.6069663409602244E-2</c:v>
                </c:pt>
                <c:pt idx="3">
                  <c:v>4.2115240540973591E-2</c:v>
                </c:pt>
                <c:pt idx="4">
                  <c:v>5.1903376260621789E-2</c:v>
                </c:pt>
                <c:pt idx="5">
                  <c:v>8.5903865715455385E-2</c:v>
                </c:pt>
                <c:pt idx="6">
                  <c:v>0.12137708688237744</c:v>
                </c:pt>
                <c:pt idx="7">
                  <c:v>0.14817839204385888</c:v>
                </c:pt>
                <c:pt idx="8">
                  <c:v>0.18411221097488187</c:v>
                </c:pt>
                <c:pt idx="9">
                  <c:v>0.2114935545782371</c:v>
                </c:pt>
                <c:pt idx="10">
                  <c:v>0.2182989587127836</c:v>
                </c:pt>
                <c:pt idx="11">
                  <c:v>0.23887489818159233</c:v>
                </c:pt>
                <c:pt idx="12">
                  <c:v>0.22510436284733013</c:v>
                </c:pt>
                <c:pt idx="13">
                  <c:v>0.23726434783442241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FE4-42FE-937E-A344FFB66D97}"/>
            </c:ext>
          </c:extLst>
        </c:ser>
        <c:ser>
          <c:idx val="8"/>
          <c:order val="8"/>
          <c:tx>
            <c:v>9 Compute Nodes</c:v>
          </c:tx>
          <c:spPr>
            <a:ln w="19050" cap="rnd">
              <a:solidFill>
                <a:srgbClr val="004949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4949"/>
              </a:solidFill>
              <a:ln w="9525">
                <a:solidFill>
                  <a:srgbClr val="004949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MPI!$V$118:$V$131</c:f>
              <c:numCache>
                <c:formatCode>0.00</c:formatCode>
                <c:ptCount val="14"/>
                <c:pt idx="0">
                  <c:v>1.8160148381400766E-2</c:v>
                </c:pt>
                <c:pt idx="1">
                  <c:v>1.8597237217314818E-2</c:v>
                </c:pt>
                <c:pt idx="2">
                  <c:v>2.2445585826166695E-2</c:v>
                </c:pt>
                <c:pt idx="3">
                  <c:v>2.8155348940894793E-2</c:v>
                </c:pt>
                <c:pt idx="4">
                  <c:v>4.4160203405029803E-2</c:v>
                </c:pt>
                <c:pt idx="5">
                  <c:v>6.418072203945667E-2</c:v>
                </c:pt>
                <c:pt idx="6">
                  <c:v>0.10497847662999921</c:v>
                </c:pt>
                <c:pt idx="7">
                  <c:v>0.16989253162820081</c:v>
                </c:pt>
                <c:pt idx="8">
                  <c:v>0.2053736799769216</c:v>
                </c:pt>
                <c:pt idx="9">
                  <c:v>0.25248301733188239</c:v>
                </c:pt>
                <c:pt idx="10">
                  <c:v>0.28640663716344261</c:v>
                </c:pt>
                <c:pt idx="11">
                  <c:v>0.29959235468684314</c:v>
                </c:pt>
                <c:pt idx="12">
                  <c:v>0.32033025699500289</c:v>
                </c:pt>
                <c:pt idx="13">
                  <c:v>0.32062585461986765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5FE4-42FE-937E-A344FFB66D97}"/>
            </c:ext>
          </c:extLst>
        </c:ser>
        <c:ser>
          <c:idx val="9"/>
          <c:order val="9"/>
          <c:tx>
            <c:v>10 Compute Nodes</c:v>
          </c:tx>
          <c:spPr>
            <a:ln w="19050" cap="rnd">
              <a:solidFill>
                <a:srgbClr val="FFB6DB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B6DB"/>
              </a:solidFill>
              <a:ln w="9525">
                <a:solidFill>
                  <a:srgbClr val="FFB6DB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MPI!$W$118:$W$131</c:f>
              <c:numCache>
                <c:formatCode>0.00</c:formatCode>
                <c:ptCount val="14"/>
                <c:pt idx="0">
                  <c:v>1.7909005199313755E-2</c:v>
                </c:pt>
                <c:pt idx="1">
                  <c:v>1.7415438786588019E-2</c:v>
                </c:pt>
                <c:pt idx="2">
                  <c:v>2.521619960089249E-2</c:v>
                </c:pt>
                <c:pt idx="3">
                  <c:v>2.7117790079555337E-2</c:v>
                </c:pt>
                <c:pt idx="4">
                  <c:v>4.4584510829242321E-2</c:v>
                </c:pt>
                <c:pt idx="5">
                  <c:v>7.1321918760254982E-2</c:v>
                </c:pt>
                <c:pt idx="6">
                  <c:v>9.7900204069259894E-2</c:v>
                </c:pt>
                <c:pt idx="7">
                  <c:v>0.14228402306850174</c:v>
                </c:pt>
                <c:pt idx="8">
                  <c:v>0.1977335463805428</c:v>
                </c:pt>
                <c:pt idx="9">
                  <c:v>0.24010051442670452</c:v>
                </c:pt>
                <c:pt idx="10">
                  <c:v>0.26273410192956898</c:v>
                </c:pt>
                <c:pt idx="11">
                  <c:v>0.28246748247286624</c:v>
                </c:pt>
                <c:pt idx="12">
                  <c:v>0.2853676894324334</c:v>
                </c:pt>
                <c:pt idx="13">
                  <c:v>0.29105157654301306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5FE4-42FE-937E-A344FFB66D97}"/>
            </c:ext>
          </c:extLst>
        </c:ser>
        <c:ser>
          <c:idx val="10"/>
          <c:order val="10"/>
          <c:tx>
            <c:v>11 Compute Nodes</c:v>
          </c:tx>
          <c:spPr>
            <a:ln w="19050" cap="rnd">
              <a:solidFill>
                <a:srgbClr val="B66DF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B66DFF"/>
              </a:solidFill>
              <a:ln w="9525">
                <a:solidFill>
                  <a:srgbClr val="B66DFF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MPI!$X$118:$X$131</c:f>
              <c:numCache>
                <c:formatCode>0.00</c:formatCode>
                <c:ptCount val="14"/>
                <c:pt idx="0">
                  <c:v>1.2480079799617917E-2</c:v>
                </c:pt>
                <c:pt idx="1">
                  <c:v>1.761098752118602E-2</c:v>
                </c:pt>
                <c:pt idx="2">
                  <c:v>2.1346645578697011E-2</c:v>
                </c:pt>
                <c:pt idx="3">
                  <c:v>2.3604210813030217E-2</c:v>
                </c:pt>
                <c:pt idx="4">
                  <c:v>3.7490442708280836E-2</c:v>
                </c:pt>
                <c:pt idx="5">
                  <c:v>5.5090469414639291E-2</c:v>
                </c:pt>
                <c:pt idx="6">
                  <c:v>9.9437394931867748E-2</c:v>
                </c:pt>
                <c:pt idx="7">
                  <c:v>0.13141871118038587</c:v>
                </c:pt>
                <c:pt idx="8">
                  <c:v>0.21640928337081303</c:v>
                </c:pt>
                <c:pt idx="9">
                  <c:v>0.26055600891531006</c:v>
                </c:pt>
                <c:pt idx="10">
                  <c:v>0.28845268233836174</c:v>
                </c:pt>
                <c:pt idx="11">
                  <c:v>0.30470273445980711</c:v>
                </c:pt>
                <c:pt idx="12">
                  <c:v>0.31634935576141343</c:v>
                </c:pt>
                <c:pt idx="13">
                  <c:v>0.35286631090043707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FE4-42FE-937E-A344FFB66D97}"/>
            </c:ext>
          </c:extLst>
        </c:ser>
        <c:ser>
          <c:idx val="11"/>
          <c:order val="11"/>
          <c:tx>
            <c:v>12 Compute Nodes</c:v>
          </c:tx>
          <c:spPr>
            <a:ln w="19050" cap="rnd">
              <a:solidFill>
                <a:srgbClr val="9249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4900"/>
              </a:solidFill>
              <a:ln w="9525">
                <a:solidFill>
                  <a:srgbClr val="924900"/>
                </a:solidFill>
              </a:ln>
              <a:effectLst/>
            </c:spPr>
          </c:marker>
          <c:xVal>
            <c:numRef>
              <c:f>MPI!$M$118:$M$131</c:f>
              <c:numCache>
                <c:formatCode>General</c:formatCode>
                <c:ptCount val="14"/>
                <c:pt idx="0">
                  <c:v>6</c:v>
                </c:pt>
                <c:pt idx="1">
                  <c:v>12</c:v>
                </c:pt>
                <c:pt idx="2">
                  <c:v>24</c:v>
                </c:pt>
                <c:pt idx="3">
                  <c:v>48</c:v>
                </c:pt>
                <c:pt idx="4">
                  <c:v>96</c:v>
                </c:pt>
                <c:pt idx="5">
                  <c:v>192</c:v>
                </c:pt>
                <c:pt idx="6">
                  <c:v>384</c:v>
                </c:pt>
                <c:pt idx="7">
                  <c:v>768</c:v>
                </c:pt>
                <c:pt idx="8">
                  <c:v>1536</c:v>
                </c:pt>
                <c:pt idx="9">
                  <c:v>3072</c:v>
                </c:pt>
                <c:pt idx="10">
                  <c:v>6144</c:v>
                </c:pt>
                <c:pt idx="11">
                  <c:v>12288</c:v>
                </c:pt>
                <c:pt idx="12">
                  <c:v>24576</c:v>
                </c:pt>
                <c:pt idx="13">
                  <c:v>49152</c:v>
                </c:pt>
              </c:numCache>
            </c:numRef>
          </c:xVal>
          <c:yVal>
            <c:numRef>
              <c:f>MPI!$Y$118:$Y$131</c:f>
              <c:numCache>
                <c:formatCode>0.00</c:formatCode>
                <c:ptCount val="14"/>
                <c:pt idx="0">
                  <c:v>1.2371134595396465E-2</c:v>
                </c:pt>
                <c:pt idx="1">
                  <c:v>1.4196001428882332E-2</c:v>
                </c:pt>
                <c:pt idx="2">
                  <c:v>1.6983754247104351E-2</c:v>
                </c:pt>
                <c:pt idx="3">
                  <c:v>2.0047746349622017E-2</c:v>
                </c:pt>
                <c:pt idx="4">
                  <c:v>3.5129725619427309E-2</c:v>
                </c:pt>
                <c:pt idx="5">
                  <c:v>6.1166666261433987E-2</c:v>
                </c:pt>
                <c:pt idx="6">
                  <c:v>9.3498869307561683E-2</c:v>
                </c:pt>
                <c:pt idx="7">
                  <c:v>0.12254458455626831</c:v>
                </c:pt>
                <c:pt idx="8">
                  <c:v>0.15020697078729231</c:v>
                </c:pt>
                <c:pt idx="9">
                  <c:v>0.22127297847746935</c:v>
                </c:pt>
                <c:pt idx="10">
                  <c:v>0.26797613761257161</c:v>
                </c:pt>
                <c:pt idx="11">
                  <c:v>0.29233898616764636</c:v>
                </c:pt>
                <c:pt idx="12">
                  <c:v>0.31467929674767386</c:v>
                </c:pt>
                <c:pt idx="13">
                  <c:v>0.3217750066264225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5FE4-42FE-937E-A344FFB66D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2236287"/>
        <c:axId val="1362240863"/>
      </c:scatterChart>
      <c:valAx>
        <c:axId val="13622362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Exploit List</a:t>
                </a:r>
                <a:r>
                  <a:rPr lang="en-US" baseline="0"/>
                  <a:t> Size (# items)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2240863"/>
        <c:crosses val="autoZero"/>
        <c:crossBetween val="midCat"/>
      </c:valAx>
      <c:valAx>
        <c:axId val="1362240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Efficiency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223628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512745445093971"/>
          <c:y val="0.22769489879338853"/>
          <c:w val="0.1651520109196557"/>
          <c:h val="0.632322926847258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5.xml"/><Relationship Id="rId3" Type="http://schemas.openxmlformats.org/officeDocument/2006/relationships/chart" Target="../charts/chart20.xml"/><Relationship Id="rId7" Type="http://schemas.openxmlformats.org/officeDocument/2006/relationships/chart" Target="../charts/chart24.xml"/><Relationship Id="rId12" Type="http://schemas.openxmlformats.org/officeDocument/2006/relationships/chart" Target="../charts/chart29.xml"/><Relationship Id="rId2" Type="http://schemas.openxmlformats.org/officeDocument/2006/relationships/chart" Target="../charts/chart19.xml"/><Relationship Id="rId1" Type="http://schemas.openxmlformats.org/officeDocument/2006/relationships/chart" Target="../charts/chart18.xml"/><Relationship Id="rId6" Type="http://schemas.openxmlformats.org/officeDocument/2006/relationships/chart" Target="../charts/chart23.xml"/><Relationship Id="rId11" Type="http://schemas.openxmlformats.org/officeDocument/2006/relationships/chart" Target="../charts/chart28.xml"/><Relationship Id="rId5" Type="http://schemas.openxmlformats.org/officeDocument/2006/relationships/chart" Target="../charts/chart22.xml"/><Relationship Id="rId10" Type="http://schemas.openxmlformats.org/officeDocument/2006/relationships/chart" Target="../charts/chart27.xml"/><Relationship Id="rId4" Type="http://schemas.openxmlformats.org/officeDocument/2006/relationships/chart" Target="../charts/chart21.xml"/><Relationship Id="rId9" Type="http://schemas.openxmlformats.org/officeDocument/2006/relationships/chart" Target="../charts/chart26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7.xml"/><Relationship Id="rId13" Type="http://schemas.openxmlformats.org/officeDocument/2006/relationships/chart" Target="../charts/chart42.xml"/><Relationship Id="rId18" Type="http://schemas.openxmlformats.org/officeDocument/2006/relationships/chart" Target="../charts/chart47.xml"/><Relationship Id="rId3" Type="http://schemas.openxmlformats.org/officeDocument/2006/relationships/chart" Target="../charts/chart32.xml"/><Relationship Id="rId7" Type="http://schemas.openxmlformats.org/officeDocument/2006/relationships/chart" Target="../charts/chart36.xml"/><Relationship Id="rId12" Type="http://schemas.openxmlformats.org/officeDocument/2006/relationships/chart" Target="../charts/chart41.xml"/><Relationship Id="rId17" Type="http://schemas.openxmlformats.org/officeDocument/2006/relationships/chart" Target="../charts/chart46.xml"/><Relationship Id="rId2" Type="http://schemas.openxmlformats.org/officeDocument/2006/relationships/chart" Target="../charts/chart31.xml"/><Relationship Id="rId16" Type="http://schemas.openxmlformats.org/officeDocument/2006/relationships/chart" Target="../charts/chart45.xml"/><Relationship Id="rId1" Type="http://schemas.openxmlformats.org/officeDocument/2006/relationships/chart" Target="../charts/chart30.xml"/><Relationship Id="rId6" Type="http://schemas.openxmlformats.org/officeDocument/2006/relationships/chart" Target="../charts/chart35.xml"/><Relationship Id="rId11" Type="http://schemas.openxmlformats.org/officeDocument/2006/relationships/chart" Target="../charts/chart40.xml"/><Relationship Id="rId5" Type="http://schemas.openxmlformats.org/officeDocument/2006/relationships/chart" Target="../charts/chart34.xml"/><Relationship Id="rId15" Type="http://schemas.openxmlformats.org/officeDocument/2006/relationships/chart" Target="../charts/chart44.xml"/><Relationship Id="rId10" Type="http://schemas.openxmlformats.org/officeDocument/2006/relationships/chart" Target="../charts/chart39.xml"/><Relationship Id="rId4" Type="http://schemas.openxmlformats.org/officeDocument/2006/relationships/chart" Target="../charts/chart33.xml"/><Relationship Id="rId9" Type="http://schemas.openxmlformats.org/officeDocument/2006/relationships/chart" Target="../charts/chart38.xml"/><Relationship Id="rId14" Type="http://schemas.openxmlformats.org/officeDocument/2006/relationships/chart" Target="../charts/chart43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9.xml"/><Relationship Id="rId3" Type="http://schemas.openxmlformats.org/officeDocument/2006/relationships/chart" Target="../charts/chart54.xml"/><Relationship Id="rId7" Type="http://schemas.openxmlformats.org/officeDocument/2006/relationships/chart" Target="../charts/chart58.xml"/><Relationship Id="rId12" Type="http://schemas.openxmlformats.org/officeDocument/2006/relationships/chart" Target="../charts/chart63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6" Type="http://schemas.openxmlformats.org/officeDocument/2006/relationships/chart" Target="../charts/chart57.xml"/><Relationship Id="rId11" Type="http://schemas.openxmlformats.org/officeDocument/2006/relationships/chart" Target="../charts/chart62.xml"/><Relationship Id="rId5" Type="http://schemas.openxmlformats.org/officeDocument/2006/relationships/chart" Target="../charts/chart56.xml"/><Relationship Id="rId10" Type="http://schemas.openxmlformats.org/officeDocument/2006/relationships/chart" Target="../charts/chart61.xml"/><Relationship Id="rId4" Type="http://schemas.openxmlformats.org/officeDocument/2006/relationships/chart" Target="../charts/chart55.xml"/><Relationship Id="rId9" Type="http://schemas.openxmlformats.org/officeDocument/2006/relationships/chart" Target="../charts/chart60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1.xml"/><Relationship Id="rId3" Type="http://schemas.openxmlformats.org/officeDocument/2006/relationships/chart" Target="../charts/chart66.xml"/><Relationship Id="rId7" Type="http://schemas.openxmlformats.org/officeDocument/2006/relationships/chart" Target="../charts/chart70.xml"/><Relationship Id="rId12" Type="http://schemas.openxmlformats.org/officeDocument/2006/relationships/chart" Target="../charts/chart75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11" Type="http://schemas.openxmlformats.org/officeDocument/2006/relationships/chart" Target="../charts/chart74.xml"/><Relationship Id="rId5" Type="http://schemas.openxmlformats.org/officeDocument/2006/relationships/chart" Target="../charts/chart68.xml"/><Relationship Id="rId10" Type="http://schemas.openxmlformats.org/officeDocument/2006/relationships/chart" Target="../charts/chart73.xml"/><Relationship Id="rId4" Type="http://schemas.openxmlformats.org/officeDocument/2006/relationships/chart" Target="../charts/chart67.xml"/><Relationship Id="rId9" Type="http://schemas.openxmlformats.org/officeDocument/2006/relationships/chart" Target="../charts/chart7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7.xml"/><Relationship Id="rId1" Type="http://schemas.openxmlformats.org/officeDocument/2006/relationships/chart" Target="../charts/chart76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9.xml"/><Relationship Id="rId1" Type="http://schemas.openxmlformats.org/officeDocument/2006/relationships/chart" Target="../charts/chart7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247650</xdr:colOff>
      <xdr:row>16</xdr:row>
      <xdr:rowOff>104774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09F2460-2A61-4592-9027-CC5CD021B8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</xdr:row>
      <xdr:rowOff>19049</xdr:rowOff>
    </xdr:from>
    <xdr:to>
      <xdr:col>8</xdr:col>
      <xdr:colOff>304800</xdr:colOff>
      <xdr:row>34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4CE4859-CBA2-42B2-8892-509862407C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533400</xdr:colOff>
      <xdr:row>17</xdr:row>
      <xdr:rowOff>166687</xdr:rowOff>
    </xdr:from>
    <xdr:to>
      <xdr:col>17</xdr:col>
      <xdr:colOff>381000</xdr:colOff>
      <xdr:row>33</xdr:row>
      <xdr:rowOff>180975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83A2164-BC15-4B79-AB7A-C398BB7B4C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533400</xdr:colOff>
      <xdr:row>0</xdr:row>
      <xdr:rowOff>0</xdr:rowOff>
    </xdr:from>
    <xdr:to>
      <xdr:col>17</xdr:col>
      <xdr:colOff>90487</xdr:colOff>
      <xdr:row>16</xdr:row>
      <xdr:rowOff>109538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4E9A750-AD4B-46B7-B1CE-0703F4D2C3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35</xdr:row>
      <xdr:rowOff>180975</xdr:rowOff>
    </xdr:from>
    <xdr:to>
      <xdr:col>16</xdr:col>
      <xdr:colOff>381001</xdr:colOff>
      <xdr:row>68</xdr:row>
      <xdr:rowOff>11430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332046CC-4C8B-4BA3-B59F-1FAF050C9318}"/>
            </a:ext>
          </a:extLst>
        </xdr:cNvPr>
        <xdr:cNvGrpSpPr/>
      </xdr:nvGrpSpPr>
      <xdr:grpSpPr>
        <a:xfrm>
          <a:off x="0" y="6848475"/>
          <a:ext cx="10062883" cy="6116955"/>
          <a:chOff x="0" y="6848475"/>
          <a:chExt cx="10062883" cy="6116955"/>
        </a:xfrm>
      </xdr:grpSpPr>
      <xdr:graphicFrame macro="">
        <xdr:nvGraphicFramePr>
          <xdr:cNvPr id="7" name="Chart 6">
            <a:extLst>
              <a:ext uri="{FF2B5EF4-FFF2-40B4-BE49-F238E27FC236}">
                <a16:creationId xmlns:a16="http://schemas.microsoft.com/office/drawing/2014/main" id="{1D64E710-A281-4BEB-87F0-B9E63CBB4625}"/>
              </a:ext>
            </a:extLst>
          </xdr:cNvPr>
          <xdr:cNvGraphicFramePr/>
        </xdr:nvGraphicFramePr>
        <xdr:xfrm>
          <a:off x="0" y="6853237"/>
          <a:ext cx="5088591" cy="313848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9" name="Chart 8">
            <a:extLst>
              <a:ext uri="{FF2B5EF4-FFF2-40B4-BE49-F238E27FC236}">
                <a16:creationId xmlns:a16="http://schemas.microsoft.com/office/drawing/2014/main" id="{63DD0CD2-BDCA-4A99-ABF5-176CAD164A33}"/>
              </a:ext>
            </a:extLst>
          </xdr:cNvPr>
          <xdr:cNvGraphicFramePr>
            <a:graphicFrameLocks/>
          </xdr:cNvGraphicFramePr>
        </xdr:nvGraphicFramePr>
        <xdr:xfrm>
          <a:off x="5053423" y="6848475"/>
          <a:ext cx="5009460" cy="314544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10" name="Chart 9">
            <a:extLst>
              <a:ext uri="{FF2B5EF4-FFF2-40B4-BE49-F238E27FC236}">
                <a16:creationId xmlns:a16="http://schemas.microsoft.com/office/drawing/2014/main" id="{72B4DF23-7412-4501-9860-BDE590F2D554}"/>
              </a:ext>
            </a:extLst>
          </xdr:cNvPr>
          <xdr:cNvGraphicFramePr>
            <a:graphicFrameLocks/>
          </xdr:cNvGraphicFramePr>
        </xdr:nvGraphicFramePr>
        <xdr:xfrm>
          <a:off x="1" y="9982199"/>
          <a:ext cx="5053422" cy="2981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CAEAE15A-886A-4929-9750-7974DAF4540B}"/>
              </a:ext>
            </a:extLst>
          </xdr:cNvPr>
          <xdr:cNvGraphicFramePr>
            <a:graphicFrameLocks/>
          </xdr:cNvGraphicFramePr>
        </xdr:nvGraphicFramePr>
        <xdr:xfrm>
          <a:off x="5053423" y="9979268"/>
          <a:ext cx="5009459" cy="29861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</xdr:grpSp>
    <xdr:clientData/>
  </xdr:twoCellAnchor>
  <xdr:twoCellAnchor>
    <xdr:from>
      <xdr:col>19</xdr:col>
      <xdr:colOff>0</xdr:colOff>
      <xdr:row>3</xdr:row>
      <xdr:rowOff>0</xdr:rowOff>
    </xdr:from>
    <xdr:to>
      <xdr:col>27</xdr:col>
      <xdr:colOff>166687</xdr:colOff>
      <xdr:row>19</xdr:row>
      <xdr:rowOff>109538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94AF2092-8D1F-488C-9C00-4C78027F9D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247650</xdr:colOff>
      <xdr:row>16</xdr:row>
      <xdr:rowOff>104774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16C942-6CD2-463C-99E3-0F10C4517D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</xdr:row>
      <xdr:rowOff>19049</xdr:rowOff>
    </xdr:from>
    <xdr:to>
      <xdr:col>8</xdr:col>
      <xdr:colOff>304800</xdr:colOff>
      <xdr:row>34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E5FC337-8B7F-4331-A0F3-4D4C21894B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533400</xdr:colOff>
      <xdr:row>17</xdr:row>
      <xdr:rowOff>166687</xdr:rowOff>
    </xdr:from>
    <xdr:to>
      <xdr:col>17</xdr:col>
      <xdr:colOff>381000</xdr:colOff>
      <xdr:row>33</xdr:row>
      <xdr:rowOff>180975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84EE8F3-C3E2-4D64-99A9-9A552854D3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533400</xdr:colOff>
      <xdr:row>0</xdr:row>
      <xdr:rowOff>0</xdr:rowOff>
    </xdr:from>
    <xdr:to>
      <xdr:col>17</xdr:col>
      <xdr:colOff>90487</xdr:colOff>
      <xdr:row>16</xdr:row>
      <xdr:rowOff>109538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11B97F5-F9D7-49C9-AB47-88DAA2C7D4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36</xdr:row>
      <xdr:rowOff>14287</xdr:rowOff>
    </xdr:from>
    <xdr:to>
      <xdr:col>8</xdr:col>
      <xdr:colOff>247650</xdr:colOff>
      <xdr:row>52</xdr:row>
      <xdr:rowOff>104775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7C185E2-82E4-4740-B2A8-251E3DB5D7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76200</xdr:colOff>
      <xdr:row>36</xdr:row>
      <xdr:rowOff>9525</xdr:rowOff>
    </xdr:from>
    <xdr:to>
      <xdr:col>17</xdr:col>
      <xdr:colOff>209550</xdr:colOff>
      <xdr:row>52</xdr:row>
      <xdr:rowOff>123825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357A5B9-74A8-4DAC-9286-A70DCBAAB6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55</xdr:row>
      <xdr:rowOff>19049</xdr:rowOff>
    </xdr:from>
    <xdr:to>
      <xdr:col>8</xdr:col>
      <xdr:colOff>228600</xdr:colOff>
      <xdr:row>70</xdr:row>
      <xdr:rowOff>142874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669725C0-D8EA-4D4E-A86C-9EC84E99EB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38100</xdr:colOff>
      <xdr:row>54</xdr:row>
      <xdr:rowOff>171449</xdr:rowOff>
    </xdr:from>
    <xdr:to>
      <xdr:col>17</xdr:col>
      <xdr:colOff>171450</xdr:colOff>
      <xdr:row>70</xdr:row>
      <xdr:rowOff>123824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A09E22D7-2B38-49A4-9073-3C21442F27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247650</xdr:colOff>
      <xdr:row>16</xdr:row>
      <xdr:rowOff>104774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AC0456F-FE30-441F-A808-C278C10363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</xdr:row>
      <xdr:rowOff>19049</xdr:rowOff>
    </xdr:from>
    <xdr:to>
      <xdr:col>8</xdr:col>
      <xdr:colOff>304800</xdr:colOff>
      <xdr:row>34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8EF5DB4-7F91-495A-907B-888D7A2380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84363</xdr:colOff>
      <xdr:row>17</xdr:row>
      <xdr:rowOff>166687</xdr:rowOff>
    </xdr:from>
    <xdr:to>
      <xdr:col>17</xdr:col>
      <xdr:colOff>544285</xdr:colOff>
      <xdr:row>33</xdr:row>
      <xdr:rowOff>180975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E799D0C-E1D4-4A65-910F-EA48C068B1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247649</xdr:colOff>
      <xdr:row>0</xdr:row>
      <xdr:rowOff>0</xdr:rowOff>
    </xdr:from>
    <xdr:to>
      <xdr:col>17</xdr:col>
      <xdr:colOff>417058</xdr:colOff>
      <xdr:row>16</xdr:row>
      <xdr:rowOff>109538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C1C4B65-EFBF-461C-B19D-3FC64012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47</xdr:row>
      <xdr:rowOff>123144</xdr:rowOff>
    </xdr:from>
    <xdr:to>
      <xdr:col>8</xdr:col>
      <xdr:colOff>247650</xdr:colOff>
      <xdr:row>64</xdr:row>
      <xdr:rowOff>23132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833EBAC-4B42-4255-9C8F-CE90BEA2E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255815</xdr:colOff>
      <xdr:row>47</xdr:row>
      <xdr:rowOff>130629</xdr:rowOff>
    </xdr:from>
    <xdr:to>
      <xdr:col>16</xdr:col>
      <xdr:colOff>503465</xdr:colOff>
      <xdr:row>64</xdr:row>
      <xdr:rowOff>30617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DAAA3AE1-8FCD-4A88-BAB1-EE118D5E53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64</xdr:row>
      <xdr:rowOff>19050</xdr:rowOff>
    </xdr:from>
    <xdr:to>
      <xdr:col>8</xdr:col>
      <xdr:colOff>247650</xdr:colOff>
      <xdr:row>80</xdr:row>
      <xdr:rowOff>109538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C0C10D25-FCCF-4E0A-A607-A8875E6F62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244929</xdr:colOff>
      <xdr:row>64</xdr:row>
      <xdr:rowOff>29935</xdr:rowOff>
    </xdr:from>
    <xdr:to>
      <xdr:col>16</xdr:col>
      <xdr:colOff>495301</xdr:colOff>
      <xdr:row>80</xdr:row>
      <xdr:rowOff>120423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8B529C00-5517-48B0-9068-9A9335995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92</xdr:row>
      <xdr:rowOff>121227</xdr:rowOff>
    </xdr:from>
    <xdr:to>
      <xdr:col>16</xdr:col>
      <xdr:colOff>498858</xdr:colOff>
      <xdr:row>125</xdr:row>
      <xdr:rowOff>111232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3377E3BF-27C5-4B7D-8E51-C452ACBB4094}"/>
            </a:ext>
          </a:extLst>
        </xdr:cNvPr>
        <xdr:cNvGrpSpPr/>
      </xdr:nvGrpSpPr>
      <xdr:grpSpPr>
        <a:xfrm>
          <a:off x="0" y="17647227"/>
          <a:ext cx="10197040" cy="6276505"/>
          <a:chOff x="0" y="18097500"/>
          <a:chExt cx="10296001" cy="6276505"/>
        </a:xfrm>
      </xdr:grpSpPr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B409EA2E-D558-47AD-B8BD-9C101CBC34ED}"/>
              </a:ext>
            </a:extLst>
          </xdr:cNvPr>
          <xdr:cNvGraphicFramePr>
            <a:graphicFrameLocks/>
          </xdr:cNvGraphicFramePr>
        </xdr:nvGraphicFramePr>
        <xdr:xfrm>
          <a:off x="0" y="18097500"/>
          <a:ext cx="5146221" cy="313848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18" name="Chart 17">
            <a:extLst>
              <a:ext uri="{FF2B5EF4-FFF2-40B4-BE49-F238E27FC236}">
                <a16:creationId xmlns:a16="http://schemas.microsoft.com/office/drawing/2014/main" id="{46761A5E-472B-45CD-9526-9A9317D13D50}"/>
              </a:ext>
            </a:extLst>
          </xdr:cNvPr>
          <xdr:cNvGraphicFramePr>
            <a:graphicFrameLocks/>
          </xdr:cNvGraphicFramePr>
        </xdr:nvGraphicFramePr>
        <xdr:xfrm>
          <a:off x="5136696" y="18103781"/>
          <a:ext cx="5159305" cy="313848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19" name="Chart 18">
            <a:extLst>
              <a:ext uri="{FF2B5EF4-FFF2-40B4-BE49-F238E27FC236}">
                <a16:creationId xmlns:a16="http://schemas.microsoft.com/office/drawing/2014/main" id="{35526730-9AAE-4EA3-B1AD-B2AA55D3DFB3}"/>
              </a:ext>
            </a:extLst>
          </xdr:cNvPr>
          <xdr:cNvGraphicFramePr>
            <a:graphicFrameLocks/>
          </xdr:cNvGraphicFramePr>
        </xdr:nvGraphicFramePr>
        <xdr:xfrm>
          <a:off x="0" y="21233422"/>
          <a:ext cx="5146221" cy="313848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  <xdr:graphicFrame macro="">
        <xdr:nvGraphicFramePr>
          <xdr:cNvPr id="21" name="Chart 20">
            <a:extLst>
              <a:ext uri="{FF2B5EF4-FFF2-40B4-BE49-F238E27FC236}">
                <a16:creationId xmlns:a16="http://schemas.microsoft.com/office/drawing/2014/main" id="{A2BEE15F-8D1C-4090-A9FE-E96E9D5A5B96}"/>
              </a:ext>
            </a:extLst>
          </xdr:cNvPr>
          <xdr:cNvGraphicFramePr>
            <a:graphicFrameLocks/>
          </xdr:cNvGraphicFramePr>
        </xdr:nvGraphicFramePr>
        <xdr:xfrm>
          <a:off x="5137220" y="21235517"/>
          <a:ext cx="5146222" cy="313848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2"/>
          </a:graphicData>
        </a:graphic>
      </xdr:graphicFrame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</xdr:colOff>
      <xdr:row>15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3A044FA-09B4-4321-A704-DAC8E9DF76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17</xdr:row>
      <xdr:rowOff>150091</xdr:rowOff>
    </xdr:from>
    <xdr:to>
      <xdr:col>9</xdr:col>
      <xdr:colOff>0</xdr:colOff>
      <xdr:row>33</xdr:row>
      <xdr:rowOff>12989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5A2B419-E03C-47DD-9576-7495E04BA3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483178</xdr:colOff>
      <xdr:row>0</xdr:row>
      <xdr:rowOff>15586</xdr:rowOff>
    </xdr:from>
    <xdr:to>
      <xdr:col>18</xdr:col>
      <xdr:colOff>83128</xdr:colOff>
      <xdr:row>15</xdr:row>
      <xdr:rowOff>139410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FA0F472-18ED-4F56-B9B2-352EFD5FEA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844549</xdr:colOff>
      <xdr:row>17</xdr:row>
      <xdr:rowOff>141926</xdr:rowOff>
    </xdr:from>
    <xdr:to>
      <xdr:col>18</xdr:col>
      <xdr:colOff>201385</xdr:colOff>
      <xdr:row>33</xdr:row>
      <xdr:rowOff>81023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1E5A6C7-426E-4F06-A3F7-C6E3350863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173098</xdr:colOff>
      <xdr:row>0</xdr:row>
      <xdr:rowOff>57314</xdr:rowOff>
    </xdr:from>
    <xdr:to>
      <xdr:col>27</xdr:col>
      <xdr:colOff>380835</xdr:colOff>
      <xdr:row>15</xdr:row>
      <xdr:rowOff>181138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219EEA0-BE77-4533-87E5-2618A07EA4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64</xdr:row>
      <xdr:rowOff>0</xdr:rowOff>
    </xdr:from>
    <xdr:to>
      <xdr:col>9</xdr:col>
      <xdr:colOff>19050</xdr:colOff>
      <xdr:row>79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CBB1D13-E1D1-4A27-AC66-7AC4BF59B0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81</xdr:row>
      <xdr:rowOff>150091</xdr:rowOff>
    </xdr:from>
    <xdr:to>
      <xdr:col>9</xdr:col>
      <xdr:colOff>0</xdr:colOff>
      <xdr:row>97</xdr:row>
      <xdr:rowOff>12989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42845C92-8AF4-42AD-B28A-6B155724B8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483178</xdr:colOff>
      <xdr:row>64</xdr:row>
      <xdr:rowOff>15586</xdr:rowOff>
    </xdr:from>
    <xdr:to>
      <xdr:col>18</xdr:col>
      <xdr:colOff>83128</xdr:colOff>
      <xdr:row>79</xdr:row>
      <xdr:rowOff>139410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8FEBBD09-BDAC-452B-A5D2-9A21FF342D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6349</xdr:colOff>
      <xdr:row>81</xdr:row>
      <xdr:rowOff>141926</xdr:rowOff>
    </xdr:from>
    <xdr:to>
      <xdr:col>18</xdr:col>
      <xdr:colOff>201385</xdr:colOff>
      <xdr:row>97</xdr:row>
      <xdr:rowOff>81023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66DA58A9-33A3-4B78-B5B0-113CB7D3D6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19</xdr:col>
      <xdr:colOff>173098</xdr:colOff>
      <xdr:row>64</xdr:row>
      <xdr:rowOff>57314</xdr:rowOff>
    </xdr:from>
    <xdr:to>
      <xdr:col>27</xdr:col>
      <xdr:colOff>380835</xdr:colOff>
      <xdr:row>79</xdr:row>
      <xdr:rowOff>181138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DB572446-4AB6-44C2-BADA-BC2DC08E2B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117</xdr:row>
      <xdr:rowOff>0</xdr:rowOff>
    </xdr:from>
    <xdr:to>
      <xdr:col>10</xdr:col>
      <xdr:colOff>19050</xdr:colOff>
      <xdr:row>132</xdr:row>
      <xdr:rowOff>152400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3730DE6-A00D-4B05-A6E0-D29BC49FE9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134</xdr:row>
      <xdr:rowOff>150091</xdr:rowOff>
    </xdr:from>
    <xdr:to>
      <xdr:col>10</xdr:col>
      <xdr:colOff>0</xdr:colOff>
      <xdr:row>150</xdr:row>
      <xdr:rowOff>12989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73E66AB-61F2-4616-B324-08D0715DD5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10</xdr:col>
      <xdr:colOff>483178</xdr:colOff>
      <xdr:row>117</xdr:row>
      <xdr:rowOff>15586</xdr:rowOff>
    </xdr:from>
    <xdr:to>
      <xdr:col>19</xdr:col>
      <xdr:colOff>83128</xdr:colOff>
      <xdr:row>132</xdr:row>
      <xdr:rowOff>139410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49794E1A-1A09-491A-8BE2-EEC720885F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812311</xdr:colOff>
      <xdr:row>134</xdr:row>
      <xdr:rowOff>127272</xdr:rowOff>
    </xdr:from>
    <xdr:to>
      <xdr:col>19</xdr:col>
      <xdr:colOff>186731</xdr:colOff>
      <xdr:row>150</xdr:row>
      <xdr:rowOff>66369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C33B193B-78AD-4E77-9C6E-CEE4319387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20</xdr:col>
      <xdr:colOff>173098</xdr:colOff>
      <xdr:row>117</xdr:row>
      <xdr:rowOff>86621</xdr:rowOff>
    </xdr:from>
    <xdr:to>
      <xdr:col>28</xdr:col>
      <xdr:colOff>380834</xdr:colOff>
      <xdr:row>133</xdr:row>
      <xdr:rowOff>19945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178C43B9-94C4-41BE-8A4B-00819A5D21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19</xdr:col>
      <xdr:colOff>0</xdr:colOff>
      <xdr:row>18</xdr:row>
      <xdr:rowOff>14654</xdr:rowOff>
    </xdr:from>
    <xdr:to>
      <xdr:col>27</xdr:col>
      <xdr:colOff>207737</xdr:colOff>
      <xdr:row>33</xdr:row>
      <xdr:rowOff>138478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3B3BAC58-3F63-4255-9813-C7D3FA6966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19</xdr:col>
      <xdr:colOff>219807</xdr:colOff>
      <xdr:row>82</xdr:row>
      <xdr:rowOff>87923</xdr:rowOff>
    </xdr:from>
    <xdr:to>
      <xdr:col>27</xdr:col>
      <xdr:colOff>427544</xdr:colOff>
      <xdr:row>98</xdr:row>
      <xdr:rowOff>21247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F2557836-5EEF-485D-933D-E40610E5B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20</xdr:col>
      <xdr:colOff>58616</xdr:colOff>
      <xdr:row>135</xdr:row>
      <xdr:rowOff>43960</xdr:rowOff>
    </xdr:from>
    <xdr:to>
      <xdr:col>28</xdr:col>
      <xdr:colOff>266353</xdr:colOff>
      <xdr:row>150</xdr:row>
      <xdr:rowOff>167784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3E7C833B-4DD3-4A7B-804E-FF5A40667E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33617</xdr:colOff>
      <xdr:row>21</xdr:row>
      <xdr:rowOff>168088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15761F-DF71-448C-9C39-3B96300CE4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47</xdr:row>
      <xdr:rowOff>62752</xdr:rowOff>
    </xdr:from>
    <xdr:to>
      <xdr:col>8</xdr:col>
      <xdr:colOff>526677</xdr:colOff>
      <xdr:row>67</xdr:row>
      <xdr:rowOff>11206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E006CE7-AF85-4B4E-9FA6-0776901F18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24</xdr:row>
      <xdr:rowOff>53789</xdr:rowOff>
    </xdr:from>
    <xdr:to>
      <xdr:col>8</xdr:col>
      <xdr:colOff>549088</xdr:colOff>
      <xdr:row>40</xdr:row>
      <xdr:rowOff>112059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61A11B9-73CA-44BE-953E-157FF2C1D9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68</xdr:row>
      <xdr:rowOff>182657</xdr:rowOff>
    </xdr:from>
    <xdr:to>
      <xdr:col>8</xdr:col>
      <xdr:colOff>593912</xdr:colOff>
      <xdr:row>85</xdr:row>
      <xdr:rowOff>100853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A5D123E-8575-49A5-BC4A-54178C32ED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581025</xdr:colOff>
      <xdr:row>15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BEF278-DA30-4CD5-9BEE-2C6E16D2C6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15</xdr:row>
      <xdr:rowOff>171450</xdr:rowOff>
    </xdr:from>
    <xdr:to>
      <xdr:col>8</xdr:col>
      <xdr:colOff>542925</xdr:colOff>
      <xdr:row>32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BDB83A0-E60E-428B-8B83-AD4AF987B1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47</xdr:row>
      <xdr:rowOff>57150</xdr:rowOff>
    </xdr:from>
    <xdr:to>
      <xdr:col>8</xdr:col>
      <xdr:colOff>504825</xdr:colOff>
      <xdr:row>63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5588F41-D110-4219-84BA-154F273E36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63</xdr:row>
      <xdr:rowOff>171450</xdr:rowOff>
    </xdr:from>
    <xdr:to>
      <xdr:col>8</xdr:col>
      <xdr:colOff>485775</xdr:colOff>
      <xdr:row>80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D79BADA-17F3-4E27-83E8-A0D3B3B452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94</xdr:row>
      <xdr:rowOff>19050</xdr:rowOff>
    </xdr:from>
    <xdr:to>
      <xdr:col>8</xdr:col>
      <xdr:colOff>504825</xdr:colOff>
      <xdr:row>110</xdr:row>
      <xdr:rowOff>171450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5F492B04-F3D5-4D22-A8BD-9C2C7E61D0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111</xdr:row>
      <xdr:rowOff>95250</xdr:rowOff>
    </xdr:from>
    <xdr:to>
      <xdr:col>8</xdr:col>
      <xdr:colOff>409575</xdr:colOff>
      <xdr:row>128</xdr:row>
      <xdr:rowOff>171450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8562847A-73ED-47F1-8164-52AF5FA17E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141</xdr:row>
      <xdr:rowOff>133350</xdr:rowOff>
    </xdr:from>
    <xdr:to>
      <xdr:col>8</xdr:col>
      <xdr:colOff>504825</xdr:colOff>
      <xdr:row>158</xdr:row>
      <xdr:rowOff>95250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60272317-FBA3-450F-96E2-D5BFE38053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158</xdr:row>
      <xdr:rowOff>171450</xdr:rowOff>
    </xdr:from>
    <xdr:to>
      <xdr:col>8</xdr:col>
      <xdr:colOff>485775</xdr:colOff>
      <xdr:row>175</xdr:row>
      <xdr:rowOff>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1F459EC5-DA9E-41A7-8AEA-6F577DD75D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235</xdr:row>
      <xdr:rowOff>76200</xdr:rowOff>
    </xdr:from>
    <xdr:to>
      <xdr:col>8</xdr:col>
      <xdr:colOff>466725</xdr:colOff>
      <xdr:row>251</xdr:row>
      <xdr:rowOff>152400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61CBB26-2E4D-4EF6-9793-649F967EBF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0</xdr:colOff>
      <xdr:row>188</xdr:row>
      <xdr:rowOff>38101</xdr:rowOff>
    </xdr:from>
    <xdr:to>
      <xdr:col>17</xdr:col>
      <xdr:colOff>428625</xdr:colOff>
      <xdr:row>226</xdr:row>
      <xdr:rowOff>152400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0830592A-C79D-4E8F-A43F-E9C0BDB2839E}"/>
            </a:ext>
          </a:extLst>
        </xdr:cNvPr>
        <xdr:cNvGrpSpPr/>
      </xdr:nvGrpSpPr>
      <xdr:grpSpPr>
        <a:xfrm>
          <a:off x="0" y="35852101"/>
          <a:ext cx="10791825" cy="7353299"/>
          <a:chOff x="0" y="35852101"/>
          <a:chExt cx="10791825" cy="7353299"/>
        </a:xfrm>
      </xdr:grpSpPr>
      <xdr:graphicFrame macro="">
        <xdr:nvGraphicFramePr>
          <xdr:cNvPr id="14" name="Chart 13">
            <a:extLst>
              <a:ext uri="{FF2B5EF4-FFF2-40B4-BE49-F238E27FC236}">
                <a16:creationId xmlns:a16="http://schemas.microsoft.com/office/drawing/2014/main" id="{3FD552A2-01AA-4621-98D4-4925314829A5}"/>
              </a:ext>
            </a:extLst>
          </xdr:cNvPr>
          <xdr:cNvGraphicFramePr>
            <a:graphicFrameLocks/>
          </xdr:cNvGraphicFramePr>
        </xdr:nvGraphicFramePr>
        <xdr:xfrm>
          <a:off x="0" y="40062150"/>
          <a:ext cx="5362575" cy="31432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2F249A51-A02D-44BF-A92B-085F3214CA97}"/>
              </a:ext>
            </a:extLst>
          </xdr:cNvPr>
          <xdr:cNvGraphicFramePr>
            <a:graphicFrameLocks/>
          </xdr:cNvGraphicFramePr>
        </xdr:nvGraphicFramePr>
        <xdr:xfrm>
          <a:off x="5372100" y="35852101"/>
          <a:ext cx="5419725" cy="31432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0</xdr:col>
      <xdr:colOff>0</xdr:colOff>
      <xdr:row>253</xdr:row>
      <xdr:rowOff>38100</xdr:rowOff>
    </xdr:from>
    <xdr:to>
      <xdr:col>8</xdr:col>
      <xdr:colOff>447675</xdr:colOff>
      <xdr:row>269</xdr:row>
      <xdr:rowOff>38100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192C4D1D-84D8-40B4-B46E-C3E471A227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447675</xdr:colOff>
      <xdr:row>16</xdr:row>
      <xdr:rowOff>66674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E4D78FC-C2B5-40C8-A0BA-2746D7CB72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16</xdr:row>
      <xdr:rowOff>152399</xdr:rowOff>
    </xdr:from>
    <xdr:to>
      <xdr:col>8</xdr:col>
      <xdr:colOff>485775</xdr:colOff>
      <xdr:row>33</xdr:row>
      <xdr:rowOff>66674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AF91D4C-179A-4BEB-9531-EF183ADC57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47</xdr:row>
      <xdr:rowOff>19049</xdr:rowOff>
    </xdr:from>
    <xdr:to>
      <xdr:col>8</xdr:col>
      <xdr:colOff>447675</xdr:colOff>
      <xdr:row>62</xdr:row>
      <xdr:rowOff>180974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25144F6-8329-4977-8694-09A362878F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63</xdr:row>
      <xdr:rowOff>133349</xdr:rowOff>
    </xdr:from>
    <xdr:to>
      <xdr:col>8</xdr:col>
      <xdr:colOff>504825</xdr:colOff>
      <xdr:row>79</xdr:row>
      <xdr:rowOff>123824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BE608CB-4590-4B0F-B601-A3B827A2AF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94</xdr:row>
      <xdr:rowOff>76199</xdr:rowOff>
    </xdr:from>
    <xdr:to>
      <xdr:col>8</xdr:col>
      <xdr:colOff>504825</xdr:colOff>
      <xdr:row>110</xdr:row>
      <xdr:rowOff>66674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F598DF1-5660-4006-9BA8-01E17FBB6D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111</xdr:row>
      <xdr:rowOff>76199</xdr:rowOff>
    </xdr:from>
    <xdr:to>
      <xdr:col>8</xdr:col>
      <xdr:colOff>504825</xdr:colOff>
      <xdr:row>126</xdr:row>
      <xdr:rowOff>104774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C6ADB4CA-04B7-4F33-B291-10BA1DBC45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141</xdr:row>
      <xdr:rowOff>38099</xdr:rowOff>
    </xdr:from>
    <xdr:to>
      <xdr:col>8</xdr:col>
      <xdr:colOff>466725</xdr:colOff>
      <xdr:row>157</xdr:row>
      <xdr:rowOff>66674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41E67DC-EA03-4083-B492-1251766AA2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158</xdr:row>
      <xdr:rowOff>38099</xdr:rowOff>
    </xdr:from>
    <xdr:to>
      <xdr:col>8</xdr:col>
      <xdr:colOff>447675</xdr:colOff>
      <xdr:row>173</xdr:row>
      <xdr:rowOff>161924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BE2D843D-ECD6-4D36-9296-FCD73D06FB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38100</xdr:colOff>
      <xdr:row>188</xdr:row>
      <xdr:rowOff>57149</xdr:rowOff>
    </xdr:from>
    <xdr:to>
      <xdr:col>8</xdr:col>
      <xdr:colOff>485775</xdr:colOff>
      <xdr:row>203</xdr:row>
      <xdr:rowOff>142874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DE80DE4A-05D2-45DB-8B7E-7418635A66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0</xdr:colOff>
      <xdr:row>235</xdr:row>
      <xdr:rowOff>114299</xdr:rowOff>
    </xdr:from>
    <xdr:to>
      <xdr:col>8</xdr:col>
      <xdr:colOff>409575</xdr:colOff>
      <xdr:row>251</xdr:row>
      <xdr:rowOff>66674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4AA95AD8-FEE5-4BDA-9BDE-9BC981A500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204</xdr:row>
      <xdr:rowOff>38099</xdr:rowOff>
    </xdr:from>
    <xdr:to>
      <xdr:col>8</xdr:col>
      <xdr:colOff>466725</xdr:colOff>
      <xdr:row>219</xdr:row>
      <xdr:rowOff>123824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4BE9A01-6836-4408-A805-C867300E4D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0</xdr:colOff>
      <xdr:row>252</xdr:row>
      <xdr:rowOff>95249</xdr:rowOff>
    </xdr:from>
    <xdr:to>
      <xdr:col>8</xdr:col>
      <xdr:colOff>390525</xdr:colOff>
      <xdr:row>268</xdr:row>
      <xdr:rowOff>47624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8D4F9485-B671-4F05-9F7C-3BAD8D47B3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466725</xdr:colOff>
      <xdr:row>15</xdr:row>
      <xdr:rowOff>47625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C066C22-E64B-4D52-A7BB-0A6336F52E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16</xdr:row>
      <xdr:rowOff>95250</xdr:rowOff>
    </xdr:from>
    <xdr:to>
      <xdr:col>8</xdr:col>
      <xdr:colOff>523875</xdr:colOff>
      <xdr:row>31</xdr:row>
      <xdr:rowOff>180976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0A909B0-55D7-4A4B-8DB0-F5052C4231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523875</xdr:colOff>
      <xdr:row>21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1A221AB-DE87-4005-92CE-C74C2CF772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29</xdr:row>
      <xdr:rowOff>38100</xdr:rowOff>
    </xdr:from>
    <xdr:to>
      <xdr:col>12</xdr:col>
      <xdr:colOff>523875</xdr:colOff>
      <xdr:row>50</xdr:row>
      <xdr:rowOff>104775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4D3C814-4E50-4234-98CE-52AE6B9DD5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D8FA9-AB58-490E-94C2-9D4AE622D47B}">
  <dimension ref="A1:BG148"/>
  <sheetViews>
    <sheetView topLeftCell="AQ1" zoomScale="85" zoomScaleNormal="85" workbookViewId="0">
      <selection activeCell="AV5" sqref="AV5"/>
    </sheetView>
  </sheetViews>
  <sheetFormatPr defaultColWidth="9.140625" defaultRowHeight="15"/>
  <cols>
    <col min="1" max="1" width="9.140625" style="1"/>
    <col min="2" max="2" width="14.7109375" style="1" bestFit="1" customWidth="1"/>
    <col min="3" max="3" width="7" style="1" bestFit="1" customWidth="1"/>
    <col min="4" max="4" width="12" style="1" bestFit="1" customWidth="1"/>
    <col min="5" max="5" width="9" style="1" bestFit="1" customWidth="1"/>
    <col min="6" max="6" width="6.5703125" style="1" bestFit="1" customWidth="1"/>
    <col min="7" max="7" width="10.28515625" style="1" bestFit="1" customWidth="1"/>
    <col min="8" max="8" width="12" style="1" bestFit="1" customWidth="1"/>
    <col min="9" max="9" width="10.28515625" style="1" customWidth="1"/>
    <col min="10" max="10" width="12" style="1" bestFit="1" customWidth="1"/>
    <col min="11" max="11" width="10.28515625" style="1" customWidth="1"/>
    <col min="12" max="12" width="14" style="1" bestFit="1" customWidth="1"/>
    <col min="13" max="13" width="24" style="1" customWidth="1"/>
    <col min="14" max="14" width="9.42578125" style="1" customWidth="1"/>
    <col min="15" max="15" width="12.140625" style="1" bestFit="1" customWidth="1"/>
    <col min="16" max="18" width="10.5703125" style="1" bestFit="1" customWidth="1"/>
    <col min="19" max="19" width="12.140625" style="1" bestFit="1" customWidth="1"/>
    <col min="20" max="20" width="10.5703125" style="1" bestFit="1" customWidth="1"/>
    <col min="21" max="22" width="12.140625" style="1" bestFit="1" customWidth="1"/>
    <col min="23" max="23" width="10.5703125" style="1" bestFit="1" customWidth="1"/>
    <col min="24" max="24" width="10.5703125" style="1" customWidth="1"/>
    <col min="25" max="25" width="10.5703125" style="1" bestFit="1" customWidth="1"/>
    <col min="26" max="26" width="12" style="1" bestFit="1" customWidth="1"/>
    <col min="27" max="27" width="10" style="1" bestFit="1" customWidth="1"/>
    <col min="28" max="28" width="9" style="1" bestFit="1" customWidth="1"/>
    <col min="29" max="30" width="12" style="1" bestFit="1" customWidth="1"/>
    <col min="31" max="31" width="7.5703125" style="1" bestFit="1" customWidth="1"/>
    <col min="32" max="32" width="12" style="1" bestFit="1" customWidth="1"/>
    <col min="33" max="36" width="9.140625" style="1"/>
    <col min="37" max="37" width="12.5703125" style="1" bestFit="1" customWidth="1"/>
    <col min="38" max="39" width="9.140625" style="1"/>
    <col min="40" max="40" width="10.28515625" style="1" bestFit="1" customWidth="1"/>
    <col min="41" max="41" width="12" style="1" bestFit="1" customWidth="1"/>
    <col min="42" max="42" width="9.140625" style="1"/>
    <col min="43" max="43" width="12" style="1" bestFit="1" customWidth="1"/>
    <col min="44" max="16384" width="9.140625" style="1"/>
  </cols>
  <sheetData>
    <row r="1" spans="1:59">
      <c r="A1" s="117" t="s">
        <v>20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</row>
    <row r="2" spans="1:59" ht="15.75" thickBot="1"/>
    <row r="3" spans="1:59" ht="15.75" thickBot="1">
      <c r="B3" s="110" t="s">
        <v>0</v>
      </c>
      <c r="C3" s="111"/>
      <c r="D3" s="111"/>
      <c r="E3" s="111"/>
      <c r="F3" s="111"/>
      <c r="G3" s="111"/>
      <c r="H3" s="111"/>
      <c r="I3" s="111"/>
      <c r="J3" s="111"/>
      <c r="K3" s="112"/>
      <c r="M3" s="110" t="s">
        <v>1</v>
      </c>
      <c r="N3" s="111"/>
      <c r="O3" s="111"/>
      <c r="P3" s="111"/>
      <c r="Q3" s="111"/>
      <c r="R3" s="111"/>
      <c r="S3" s="111"/>
      <c r="T3" s="111"/>
      <c r="U3" s="111"/>
      <c r="V3" s="112"/>
      <c r="X3" s="110" t="s">
        <v>2</v>
      </c>
      <c r="Y3" s="111"/>
      <c r="Z3" s="111"/>
      <c r="AA3" s="111"/>
      <c r="AB3" s="111"/>
      <c r="AC3" s="111"/>
      <c r="AD3" s="111"/>
      <c r="AE3" s="111"/>
      <c r="AF3" s="111"/>
      <c r="AG3" s="112"/>
      <c r="AI3" s="110" t="s">
        <v>3</v>
      </c>
      <c r="AJ3" s="111"/>
      <c r="AK3" s="111"/>
      <c r="AL3" s="111"/>
      <c r="AM3" s="111"/>
      <c r="AN3" s="111"/>
      <c r="AO3" s="111"/>
      <c r="AP3" s="111"/>
      <c r="AQ3" s="111"/>
      <c r="AR3" s="112"/>
      <c r="AT3" s="36" t="s">
        <v>28</v>
      </c>
      <c r="AU3" s="50" t="s">
        <v>30</v>
      </c>
      <c r="AV3" s="108" t="s">
        <v>13</v>
      </c>
      <c r="AW3" s="108"/>
      <c r="AX3" s="108"/>
      <c r="AY3" s="108"/>
      <c r="AZ3" s="108"/>
      <c r="BA3" s="108"/>
      <c r="BB3" s="108"/>
      <c r="BC3" s="108"/>
      <c r="BD3" s="108"/>
      <c r="BE3" s="108"/>
      <c r="BF3" s="108"/>
      <c r="BG3" s="108"/>
    </row>
    <row r="4" spans="1:59" ht="15.75" thickBot="1">
      <c r="B4" s="15" t="s">
        <v>13</v>
      </c>
      <c r="C4" s="118" t="s">
        <v>14</v>
      </c>
      <c r="D4" s="118"/>
      <c r="E4" s="118"/>
      <c r="F4" s="118" t="s">
        <v>18</v>
      </c>
      <c r="G4" s="118"/>
      <c r="H4" s="118" t="s">
        <v>26</v>
      </c>
      <c r="I4" s="118"/>
      <c r="J4" s="118" t="s">
        <v>27</v>
      </c>
      <c r="K4" s="118"/>
      <c r="M4" s="16" t="s">
        <v>13</v>
      </c>
      <c r="N4" s="113" t="s">
        <v>14</v>
      </c>
      <c r="O4" s="113"/>
      <c r="P4" s="114"/>
      <c r="Q4" s="115" t="s">
        <v>18</v>
      </c>
      <c r="R4" s="116"/>
      <c r="S4" s="118" t="s">
        <v>26</v>
      </c>
      <c r="T4" s="118"/>
      <c r="U4" s="118" t="s">
        <v>27</v>
      </c>
      <c r="V4" s="118"/>
      <c r="X4" s="16" t="s">
        <v>13</v>
      </c>
      <c r="Y4" s="113" t="s">
        <v>14</v>
      </c>
      <c r="Z4" s="113"/>
      <c r="AA4" s="114"/>
      <c r="AB4" s="115" t="s">
        <v>18</v>
      </c>
      <c r="AC4" s="116"/>
      <c r="AD4" s="118" t="s">
        <v>26</v>
      </c>
      <c r="AE4" s="118"/>
      <c r="AF4" s="118" t="s">
        <v>27</v>
      </c>
      <c r="AG4" s="118"/>
      <c r="AI4" s="16" t="s">
        <v>13</v>
      </c>
      <c r="AJ4" s="113" t="s">
        <v>14</v>
      </c>
      <c r="AK4" s="113"/>
      <c r="AL4" s="114"/>
      <c r="AM4" s="115" t="s">
        <v>18</v>
      </c>
      <c r="AN4" s="116"/>
      <c r="AO4" s="118" t="s">
        <v>26</v>
      </c>
      <c r="AP4" s="118"/>
      <c r="AQ4" s="118" t="s">
        <v>27</v>
      </c>
      <c r="AR4" s="118"/>
      <c r="AU4" s="31"/>
      <c r="AV4" s="34">
        <v>1</v>
      </c>
    </row>
    <row r="5" spans="1:59" ht="15.75" thickBot="1">
      <c r="B5" s="32"/>
      <c r="C5" s="1" t="s">
        <v>12</v>
      </c>
      <c r="D5" s="1" t="s">
        <v>15</v>
      </c>
      <c r="E5" s="8" t="s">
        <v>16</v>
      </c>
      <c r="F5" s="9" t="s">
        <v>19</v>
      </c>
      <c r="G5" s="10" t="s">
        <v>17</v>
      </c>
      <c r="H5" s="11" t="s">
        <v>15</v>
      </c>
      <c r="I5" s="13" t="s">
        <v>16</v>
      </c>
      <c r="J5" s="12" t="s">
        <v>15</v>
      </c>
      <c r="K5" s="13" t="s">
        <v>16</v>
      </c>
      <c r="M5" s="32"/>
      <c r="N5" s="5" t="s">
        <v>12</v>
      </c>
      <c r="O5" s="1" t="s">
        <v>15</v>
      </c>
      <c r="P5" s="8" t="s">
        <v>16</v>
      </c>
      <c r="Q5" s="11" t="s">
        <v>19</v>
      </c>
      <c r="R5" s="13" t="s">
        <v>17</v>
      </c>
      <c r="S5" s="11" t="s">
        <v>15</v>
      </c>
      <c r="T5" s="13" t="s">
        <v>16</v>
      </c>
      <c r="U5" s="12" t="s">
        <v>15</v>
      </c>
      <c r="V5" s="13" t="s">
        <v>16</v>
      </c>
      <c r="X5" s="32"/>
      <c r="Y5" s="5" t="s">
        <v>12</v>
      </c>
      <c r="Z5" s="1" t="s">
        <v>15</v>
      </c>
      <c r="AA5" s="8" t="s">
        <v>16</v>
      </c>
      <c r="AB5" s="11" t="s">
        <v>19</v>
      </c>
      <c r="AC5" s="13" t="s">
        <v>17</v>
      </c>
      <c r="AD5" s="11" t="s">
        <v>15</v>
      </c>
      <c r="AE5" s="13" t="s">
        <v>16</v>
      </c>
      <c r="AF5" s="12" t="s">
        <v>15</v>
      </c>
      <c r="AG5" s="13" t="s">
        <v>16</v>
      </c>
      <c r="AI5" s="32"/>
      <c r="AJ5" s="5" t="s">
        <v>12</v>
      </c>
      <c r="AK5" s="1" t="s">
        <v>15</v>
      </c>
      <c r="AL5" s="8" t="s">
        <v>16</v>
      </c>
      <c r="AM5" s="11" t="s">
        <v>19</v>
      </c>
      <c r="AN5" s="13" t="s">
        <v>17</v>
      </c>
      <c r="AO5" s="11" t="s">
        <v>15</v>
      </c>
      <c r="AP5" s="13" t="s">
        <v>16</v>
      </c>
      <c r="AQ5" s="12" t="s">
        <v>15</v>
      </c>
      <c r="AR5" s="13" t="s">
        <v>16</v>
      </c>
      <c r="AU5" s="25">
        <v>1</v>
      </c>
      <c r="AV5" s="30">
        <f>C25/C6</f>
        <v>6.0456429806470435</v>
      </c>
    </row>
    <row r="6" spans="1:59">
      <c r="B6" s="25">
        <v>2</v>
      </c>
      <c r="C6" s="23">
        <v>480.03</v>
      </c>
      <c r="D6" s="17">
        <v>836.77099999999996</v>
      </c>
      <c r="E6" s="18">
        <v>2138.2429999999999</v>
      </c>
      <c r="F6" s="14">
        <v>394</v>
      </c>
      <c r="G6" s="8">
        <v>4</v>
      </c>
      <c r="H6" s="38">
        <f>C6/D6</f>
        <v>0.5736694985844395</v>
      </c>
      <c r="I6" s="41">
        <f>C6/E6</f>
        <v>0.22449740277414681</v>
      </c>
      <c r="J6" s="38">
        <f>H6/B6</f>
        <v>0.28683474929221975</v>
      </c>
      <c r="K6" s="41">
        <f>I6/B6</f>
        <v>0.11224870138707341</v>
      </c>
      <c r="M6" s="25">
        <v>2</v>
      </c>
      <c r="N6" s="23">
        <v>946.97</v>
      </c>
      <c r="O6" s="17">
        <v>1612.2639999999999</v>
      </c>
      <c r="P6" s="18">
        <v>4092.2379999999998</v>
      </c>
      <c r="Q6" s="30">
        <v>730</v>
      </c>
      <c r="R6" s="6">
        <v>4</v>
      </c>
      <c r="S6" s="38">
        <f>N6/O6</f>
        <v>0.58735418020870034</v>
      </c>
      <c r="T6" s="41">
        <f>N6/P6</f>
        <v>0.2314063844771492</v>
      </c>
      <c r="U6" s="38">
        <f>S6/M6</f>
        <v>0.29367709010435017</v>
      </c>
      <c r="V6" s="41">
        <f>T6/M6</f>
        <v>0.1157031922385746</v>
      </c>
      <c r="X6" s="25">
        <v>2</v>
      </c>
      <c r="Y6" s="23">
        <v>2113.884</v>
      </c>
      <c r="Z6" s="17">
        <v>3582.6039999999998</v>
      </c>
      <c r="AA6" s="18">
        <v>9406.6610000000001</v>
      </c>
      <c r="AB6" s="30">
        <v>1584</v>
      </c>
      <c r="AC6" s="6">
        <v>12</v>
      </c>
      <c r="AD6" s="38">
        <f>Y6/Z6</f>
        <v>0.59004121024818823</v>
      </c>
      <c r="AE6" s="41">
        <f>Y6/AA6</f>
        <v>0.22472203473687422</v>
      </c>
      <c r="AF6" s="38">
        <f>AD6/X6</f>
        <v>0.29502060512409412</v>
      </c>
      <c r="AG6" s="41">
        <f>AE6/X6</f>
        <v>0.11236101736843711</v>
      </c>
      <c r="AI6" s="25">
        <v>2</v>
      </c>
      <c r="AJ6" s="23">
        <v>3264.663</v>
      </c>
      <c r="AK6" s="17">
        <v>5310.424</v>
      </c>
      <c r="AL6" s="18">
        <v>14358.64</v>
      </c>
      <c r="AM6" s="4">
        <v>2311</v>
      </c>
      <c r="AN6" s="6">
        <v>17</v>
      </c>
      <c r="AO6" s="38">
        <f>AJ6/AK6</f>
        <v>0.61476503571089613</v>
      </c>
      <c r="AP6" s="41">
        <f>AJ6/AL6</f>
        <v>0.22736575330254119</v>
      </c>
      <c r="AQ6" s="38">
        <f>AO6/AI6</f>
        <v>0.30738251785544807</v>
      </c>
      <c r="AR6" s="41">
        <f>AP6/AI6</f>
        <v>0.1136828766512706</v>
      </c>
      <c r="AU6" s="26">
        <v>2</v>
      </c>
      <c r="AV6" s="19">
        <f>N25/N6</f>
        <v>4.0623990200323137</v>
      </c>
    </row>
    <row r="7" spans="1:59">
      <c r="B7" s="26">
        <v>3</v>
      </c>
      <c r="C7" s="3">
        <v>480.03</v>
      </c>
      <c r="D7" s="2">
        <v>937.27300000000002</v>
      </c>
      <c r="E7" s="20">
        <v>3300.1019999999999</v>
      </c>
      <c r="F7" s="14">
        <v>394</v>
      </c>
      <c r="G7" s="8">
        <v>393</v>
      </c>
      <c r="H7" s="39">
        <f>C7/D7</f>
        <v>0.51215601004189815</v>
      </c>
      <c r="I7" s="42">
        <f>C7/E7</f>
        <v>0.14545914035384361</v>
      </c>
      <c r="J7" s="39">
        <f>H7/B7</f>
        <v>0.17071867001396604</v>
      </c>
      <c r="K7" s="42">
        <f>I7/B7</f>
        <v>4.8486380117947869E-2</v>
      </c>
      <c r="M7" s="26">
        <v>3</v>
      </c>
      <c r="N7" s="3">
        <v>946.97</v>
      </c>
      <c r="O7" s="2">
        <v>2126.4960000000001</v>
      </c>
      <c r="P7" s="20">
        <v>5158.3040000000001</v>
      </c>
      <c r="Q7" s="14">
        <v>730</v>
      </c>
      <c r="R7" s="8">
        <v>729</v>
      </c>
      <c r="S7" s="39">
        <f>N7/O7</f>
        <v>0.4453194362933201</v>
      </c>
      <c r="T7" s="42">
        <f>N7/P7</f>
        <v>0.18358165784723041</v>
      </c>
      <c r="U7" s="39">
        <f>S7/M7</f>
        <v>0.14843981209777338</v>
      </c>
      <c r="V7" s="42">
        <f>T7/M7</f>
        <v>6.11938859490768E-2</v>
      </c>
      <c r="X7" s="26">
        <v>3</v>
      </c>
      <c r="Y7" s="3">
        <v>2113.884</v>
      </c>
      <c r="Z7" s="2">
        <v>3831.06</v>
      </c>
      <c r="AA7" s="20">
        <v>12093.352999999999</v>
      </c>
      <c r="AB7" s="14">
        <v>1584</v>
      </c>
      <c r="AC7" s="8">
        <v>1583</v>
      </c>
      <c r="AD7" s="39">
        <f>Y7/Z7</f>
        <v>0.55177522669966017</v>
      </c>
      <c r="AE7" s="42">
        <f>Y7/AA7</f>
        <v>0.17479717990535795</v>
      </c>
      <c r="AF7" s="39">
        <f>AD7/X7</f>
        <v>0.18392507556655338</v>
      </c>
      <c r="AG7" s="42">
        <f>AE7/X7</f>
        <v>5.8265726635119315E-2</v>
      </c>
      <c r="AI7" s="26">
        <v>3</v>
      </c>
      <c r="AJ7" s="3">
        <v>3264.663</v>
      </c>
      <c r="AK7" s="2">
        <v>5333.8140000000003</v>
      </c>
      <c r="AL7" s="20">
        <v>18460.269</v>
      </c>
      <c r="AM7" s="7">
        <v>2311</v>
      </c>
      <c r="AN7" s="8">
        <v>2310</v>
      </c>
      <c r="AO7" s="39">
        <f>AJ7/AK7</f>
        <v>0.61206914976787719</v>
      </c>
      <c r="AP7" s="42">
        <f>AJ7/AL7</f>
        <v>0.17684807301562072</v>
      </c>
      <c r="AQ7" s="39">
        <f>AO7/AI7</f>
        <v>0.20402304992262574</v>
      </c>
      <c r="AR7" s="42">
        <f>AP7/AI7</f>
        <v>5.8949357671873572E-2</v>
      </c>
      <c r="AU7" s="26">
        <v>3</v>
      </c>
      <c r="AV7" s="19">
        <f>Y25/Y6</f>
        <v>2.8531981887369411</v>
      </c>
    </row>
    <row r="8" spans="1:59">
      <c r="B8" s="26">
        <v>4</v>
      </c>
      <c r="C8" s="3">
        <v>480.03</v>
      </c>
      <c r="D8" s="2">
        <v>1575.617</v>
      </c>
      <c r="E8" s="20">
        <v>3252.8760000000002</v>
      </c>
      <c r="F8" s="14">
        <v>394</v>
      </c>
      <c r="G8" s="8">
        <v>1201</v>
      </c>
      <c r="H8" s="39">
        <f>C8/D8</f>
        <v>0.30466160240718398</v>
      </c>
      <c r="I8" s="42">
        <f t="shared" ref="I8:I16" si="0">C8/E8</f>
        <v>0.14757094952282224</v>
      </c>
      <c r="J8" s="39">
        <f t="shared" ref="J8:J16" si="1">H8/B8</f>
        <v>7.6165400601795996E-2</v>
      </c>
      <c r="K8" s="42">
        <f t="shared" ref="K8:K16" si="2">I8/B8</f>
        <v>3.6892737380705559E-2</v>
      </c>
      <c r="M8" s="26">
        <v>4</v>
      </c>
      <c r="N8" s="3">
        <v>946.97</v>
      </c>
      <c r="O8" s="2">
        <v>2794.9169999999999</v>
      </c>
      <c r="P8" s="20">
        <v>6475.3649999999998</v>
      </c>
      <c r="Q8" s="14">
        <v>730</v>
      </c>
      <c r="R8" s="8">
        <v>2461</v>
      </c>
      <c r="S8" s="39">
        <f>N8/O8</f>
        <v>0.33881864828186314</v>
      </c>
      <c r="T8" s="42">
        <f t="shared" ref="T8:T16" si="3">N8/P8</f>
        <v>0.14624194929552234</v>
      </c>
      <c r="U8" s="39">
        <f t="shared" ref="U8:U16" si="4">S8/M8</f>
        <v>8.4704662070465786E-2</v>
      </c>
      <c r="V8" s="42">
        <f t="shared" ref="V8:V16" si="5">T8/M8</f>
        <v>3.6560487323880585E-2</v>
      </c>
      <c r="X8" s="26">
        <v>4</v>
      </c>
      <c r="Y8" s="3">
        <v>2113.884</v>
      </c>
      <c r="Z8" s="2">
        <v>5624.2610000000004</v>
      </c>
      <c r="AA8" s="20">
        <v>13088.253000000001</v>
      </c>
      <c r="AB8" s="14">
        <v>1584</v>
      </c>
      <c r="AC8" s="8">
        <v>4964</v>
      </c>
      <c r="AD8" s="39">
        <f>Y8/Z8</f>
        <v>0.37585097846632648</v>
      </c>
      <c r="AE8" s="42">
        <f t="shared" ref="AE8:AE16" si="6">Y8/AA8</f>
        <v>0.16151001971004075</v>
      </c>
      <c r="AF8" s="39">
        <f t="shared" ref="AF8:AF16" si="7">AD8/X8</f>
        <v>9.396274461658162E-2</v>
      </c>
      <c r="AG8" s="42">
        <f t="shared" ref="AG8:AG16" si="8">AE8/X8</f>
        <v>4.0377504927510188E-2</v>
      </c>
      <c r="AI8" s="26">
        <v>4</v>
      </c>
      <c r="AJ8" s="3">
        <v>3264.663</v>
      </c>
      <c r="AK8" s="2">
        <v>8337.9549999999999</v>
      </c>
      <c r="AL8" s="20">
        <v>18592.751</v>
      </c>
      <c r="AM8" s="7">
        <v>2311</v>
      </c>
      <c r="AN8" s="8">
        <v>8552</v>
      </c>
      <c r="AO8" s="39">
        <f>AJ8/AK8</f>
        <v>0.39154241057909284</v>
      </c>
      <c r="AP8" s="42">
        <f t="shared" ref="AP8:AP16" si="9">AJ8/AL8</f>
        <v>0.17558794822777973</v>
      </c>
      <c r="AQ8" s="39">
        <f t="shared" ref="AQ8:AQ16" si="10">AO8/AI8</f>
        <v>9.7885602644773209E-2</v>
      </c>
      <c r="AR8" s="42">
        <f t="shared" ref="AR8:AR16" si="11">AP8/AI8</f>
        <v>4.3896987056944933E-2</v>
      </c>
      <c r="AU8" s="26">
        <v>4</v>
      </c>
      <c r="AV8" s="19">
        <f>AJ25/AJ6</f>
        <v>2.5007787940133483</v>
      </c>
    </row>
    <row r="9" spans="1:59">
      <c r="B9" s="26">
        <v>5</v>
      </c>
      <c r="C9" s="3">
        <v>480.03</v>
      </c>
      <c r="D9" s="2">
        <v>1473.425</v>
      </c>
      <c r="E9" s="20">
        <v>3266.4569999999999</v>
      </c>
      <c r="F9" s="14">
        <v>394</v>
      </c>
      <c r="G9" s="8">
        <v>1924</v>
      </c>
      <c r="H9" s="39">
        <f t="shared" ref="H9:H16" si="12">C9/D9</f>
        <v>0.32579194733359351</v>
      </c>
      <c r="I9" s="42">
        <f t="shared" si="0"/>
        <v>0.14695739144890013</v>
      </c>
      <c r="J9" s="39">
        <f t="shared" si="1"/>
        <v>6.5158389466718702E-2</v>
      </c>
      <c r="K9" s="42">
        <f t="shared" si="2"/>
        <v>2.9391478289780025E-2</v>
      </c>
      <c r="M9" s="26">
        <v>5</v>
      </c>
      <c r="N9" s="3">
        <v>946.97</v>
      </c>
      <c r="O9" s="2">
        <v>3109.5619999999999</v>
      </c>
      <c r="P9" s="20">
        <v>5180.2709999999997</v>
      </c>
      <c r="Q9" s="14">
        <v>730</v>
      </c>
      <c r="R9" s="8">
        <v>4136</v>
      </c>
      <c r="S9" s="39">
        <f t="shared" ref="S9:S16" si="13">N9/O9</f>
        <v>0.30453485088896765</v>
      </c>
      <c r="T9" s="42">
        <f t="shared" si="3"/>
        <v>0.18280317767159288</v>
      </c>
      <c r="U9" s="39">
        <f t="shared" si="4"/>
        <v>6.0906970177793528E-2</v>
      </c>
      <c r="V9" s="42">
        <f t="shared" si="5"/>
        <v>3.6560635534318577E-2</v>
      </c>
      <c r="X9" s="26">
        <v>5</v>
      </c>
      <c r="Y9" s="3">
        <v>2113.884</v>
      </c>
      <c r="Z9" s="2">
        <v>6465.7439999999997</v>
      </c>
      <c r="AA9" s="20">
        <v>13337.815000000001</v>
      </c>
      <c r="AB9" s="14">
        <v>1584</v>
      </c>
      <c r="AC9" s="8">
        <v>10030</v>
      </c>
      <c r="AD9" s="39">
        <f t="shared" ref="AD9:AD16" si="14">Y9/Z9</f>
        <v>0.32693592570321378</v>
      </c>
      <c r="AE9" s="42">
        <f t="shared" si="6"/>
        <v>0.15848802821151739</v>
      </c>
      <c r="AF9" s="39">
        <f t="shared" si="7"/>
        <v>6.5387185140642762E-2</v>
      </c>
      <c r="AG9" s="42">
        <f t="shared" si="8"/>
        <v>3.1697605642303478E-2</v>
      </c>
      <c r="AI9" s="26">
        <v>5</v>
      </c>
      <c r="AJ9" s="3">
        <v>3264.663</v>
      </c>
      <c r="AK9" s="2">
        <v>10100.013999999999</v>
      </c>
      <c r="AL9" s="20">
        <v>19671.386999999999</v>
      </c>
      <c r="AM9" s="7">
        <v>2311</v>
      </c>
      <c r="AN9" s="8">
        <v>14473</v>
      </c>
      <c r="AO9" s="39">
        <f t="shared" ref="AO9:AO16" si="15">AJ9/AK9</f>
        <v>0.32323351234958686</v>
      </c>
      <c r="AP9" s="42">
        <f t="shared" si="9"/>
        <v>0.16595998035115675</v>
      </c>
      <c r="AQ9" s="39">
        <f t="shared" si="10"/>
        <v>6.4646702469917369E-2</v>
      </c>
      <c r="AR9" s="42">
        <f t="shared" si="11"/>
        <v>3.319199607023135E-2</v>
      </c>
    </row>
    <row r="10" spans="1:59">
      <c r="B10" s="26">
        <v>6</v>
      </c>
      <c r="C10" s="3">
        <v>480.03</v>
      </c>
      <c r="D10" s="2">
        <v>1771.0070000000001</v>
      </c>
      <c r="E10" s="20">
        <v>2904.4450000000002</v>
      </c>
      <c r="F10" s="14">
        <v>394</v>
      </c>
      <c r="G10" s="8">
        <v>2959</v>
      </c>
      <c r="H10" s="39">
        <f t="shared" si="12"/>
        <v>0.27104918275308904</v>
      </c>
      <c r="I10" s="42">
        <f t="shared" si="0"/>
        <v>0.1652742606590932</v>
      </c>
      <c r="J10" s="39">
        <f t="shared" si="1"/>
        <v>4.5174863792181504E-2</v>
      </c>
      <c r="K10" s="42">
        <f t="shared" si="2"/>
        <v>2.7545710109848867E-2</v>
      </c>
      <c r="M10" s="26">
        <v>6</v>
      </c>
      <c r="N10" s="3">
        <v>946.97</v>
      </c>
      <c r="O10" s="2">
        <v>3770.942</v>
      </c>
      <c r="P10" s="20">
        <v>5797.3209999999999</v>
      </c>
      <c r="Q10" s="14">
        <v>730</v>
      </c>
      <c r="R10" s="8">
        <v>6303</v>
      </c>
      <c r="S10" s="39">
        <f t="shared" si="13"/>
        <v>0.25112292896575977</v>
      </c>
      <c r="T10" s="42">
        <f t="shared" si="3"/>
        <v>0.16334613867336309</v>
      </c>
      <c r="U10" s="39">
        <f t="shared" si="4"/>
        <v>4.1853821494293293E-2</v>
      </c>
      <c r="V10" s="42">
        <f t="shared" si="5"/>
        <v>2.7224356445560514E-2</v>
      </c>
      <c r="X10" s="26">
        <v>6</v>
      </c>
      <c r="Y10" s="3">
        <v>2113.884</v>
      </c>
      <c r="Z10" s="2">
        <v>8794.3349999999991</v>
      </c>
      <c r="AA10" s="20">
        <v>13430.905000000001</v>
      </c>
      <c r="AB10" s="14">
        <v>1584</v>
      </c>
      <c r="AC10" s="8">
        <v>13769</v>
      </c>
      <c r="AD10" s="39">
        <f t="shared" si="14"/>
        <v>0.2403688283423363</v>
      </c>
      <c r="AE10" s="42">
        <f t="shared" si="6"/>
        <v>0.15738954299803326</v>
      </c>
      <c r="AF10" s="39">
        <f t="shared" si="7"/>
        <v>4.0061471390389382E-2</v>
      </c>
      <c r="AG10" s="42">
        <f t="shared" si="8"/>
        <v>2.6231590499672209E-2</v>
      </c>
      <c r="AI10" s="26">
        <v>6</v>
      </c>
      <c r="AJ10" s="3">
        <v>3264.663</v>
      </c>
      <c r="AK10" s="2">
        <v>10734.448</v>
      </c>
      <c r="AL10" s="20">
        <v>19095.439999999999</v>
      </c>
      <c r="AM10" s="7">
        <v>2311</v>
      </c>
      <c r="AN10" s="8">
        <v>20120</v>
      </c>
      <c r="AO10" s="39">
        <f t="shared" si="15"/>
        <v>0.30412956492965448</v>
      </c>
      <c r="AP10" s="42">
        <f t="shared" si="9"/>
        <v>0.1709655813115592</v>
      </c>
      <c r="AQ10" s="39">
        <f t="shared" si="10"/>
        <v>5.0688260821609078E-2</v>
      </c>
      <c r="AR10" s="42">
        <f t="shared" si="11"/>
        <v>2.8494263551926535E-2</v>
      </c>
    </row>
    <row r="11" spans="1:59">
      <c r="B11" s="26">
        <v>7</v>
      </c>
      <c r="C11" s="3">
        <v>480.03</v>
      </c>
      <c r="D11" s="2">
        <v>1961.202</v>
      </c>
      <c r="E11" s="20">
        <v>3268.2939999999999</v>
      </c>
      <c r="F11" s="14">
        <v>394</v>
      </c>
      <c r="G11" s="8">
        <v>3788</v>
      </c>
      <c r="H11" s="39">
        <f t="shared" si="12"/>
        <v>0.24476316055153929</v>
      </c>
      <c r="I11" s="42">
        <f t="shared" si="0"/>
        <v>0.14687479155791983</v>
      </c>
      <c r="J11" s="39">
        <f t="shared" si="1"/>
        <v>3.4966165793077042E-2</v>
      </c>
      <c r="K11" s="42">
        <f t="shared" si="2"/>
        <v>2.0982113079702831E-2</v>
      </c>
      <c r="M11" s="26">
        <v>7</v>
      </c>
      <c r="N11" s="3">
        <v>946.97</v>
      </c>
      <c r="O11" s="2">
        <v>3415.4029999999998</v>
      </c>
      <c r="P11" s="20">
        <v>6680.9470000000001</v>
      </c>
      <c r="Q11" s="14">
        <v>730</v>
      </c>
      <c r="R11" s="8">
        <v>8054</v>
      </c>
      <c r="S11" s="39">
        <f t="shared" si="13"/>
        <v>0.27726449850866797</v>
      </c>
      <c r="T11" s="42">
        <f t="shared" si="3"/>
        <v>0.14174188180208586</v>
      </c>
      <c r="U11" s="39">
        <f t="shared" si="4"/>
        <v>3.9609214072666855E-2</v>
      </c>
      <c r="V11" s="42">
        <f t="shared" si="5"/>
        <v>2.0248840257440837E-2</v>
      </c>
      <c r="X11" s="26">
        <v>7</v>
      </c>
      <c r="Y11" s="3">
        <v>2113.884</v>
      </c>
      <c r="Z11" s="2">
        <v>8424.4650000000001</v>
      </c>
      <c r="AA11" s="20">
        <v>14625.79</v>
      </c>
      <c r="AB11" s="14">
        <v>1584</v>
      </c>
      <c r="AC11" s="8">
        <v>17438</v>
      </c>
      <c r="AD11" s="39">
        <f t="shared" si="14"/>
        <v>0.2509220466818961</v>
      </c>
      <c r="AE11" s="42">
        <f t="shared" si="6"/>
        <v>0.14453126976388966</v>
      </c>
      <c r="AF11" s="39">
        <f t="shared" si="7"/>
        <v>3.5846006668842301E-2</v>
      </c>
      <c r="AG11" s="42">
        <f t="shared" si="8"/>
        <v>2.0647324251984237E-2</v>
      </c>
      <c r="AI11" s="26">
        <v>7</v>
      </c>
      <c r="AJ11" s="3">
        <v>3264.663</v>
      </c>
      <c r="AK11" s="2">
        <v>12758.593999999999</v>
      </c>
      <c r="AL11" s="20">
        <v>19680.317999999999</v>
      </c>
      <c r="AM11" s="7">
        <v>2311</v>
      </c>
      <c r="AN11" s="8">
        <v>25931</v>
      </c>
      <c r="AO11" s="39">
        <f t="shared" si="15"/>
        <v>0.25587952716420009</v>
      </c>
      <c r="AP11" s="42">
        <f t="shared" si="9"/>
        <v>0.16588466710751321</v>
      </c>
      <c r="AQ11" s="39">
        <f t="shared" si="10"/>
        <v>3.6554218166314302E-2</v>
      </c>
      <c r="AR11" s="42">
        <f t="shared" si="11"/>
        <v>2.3697809586787601E-2</v>
      </c>
    </row>
    <row r="12" spans="1:59">
      <c r="B12" s="26">
        <v>8</v>
      </c>
      <c r="C12" s="3">
        <v>480.03</v>
      </c>
      <c r="D12" s="2">
        <v>1945.3979999999999</v>
      </c>
      <c r="E12" s="20">
        <v>2623.7759999999998</v>
      </c>
      <c r="F12" s="14">
        <v>394</v>
      </c>
      <c r="G12" s="8">
        <v>4164</v>
      </c>
      <c r="H12" s="39">
        <f t="shared" si="12"/>
        <v>0.24675156446135957</v>
      </c>
      <c r="I12" s="42">
        <f t="shared" si="0"/>
        <v>0.18295388020928616</v>
      </c>
      <c r="J12" s="39">
        <f t="shared" si="1"/>
        <v>3.0843945557669946E-2</v>
      </c>
      <c r="K12" s="42">
        <f t="shared" si="2"/>
        <v>2.286923502616077E-2</v>
      </c>
      <c r="M12" s="26">
        <v>8</v>
      </c>
      <c r="N12" s="3">
        <v>946.97</v>
      </c>
      <c r="O12" s="2">
        <v>4152.6949999999997</v>
      </c>
      <c r="P12" s="20">
        <v>6046.1779999999999</v>
      </c>
      <c r="Q12" s="14">
        <v>730</v>
      </c>
      <c r="R12" s="8">
        <v>9580</v>
      </c>
      <c r="S12" s="39">
        <f t="shared" si="13"/>
        <v>0.2280374551947591</v>
      </c>
      <c r="T12" s="42">
        <f t="shared" si="3"/>
        <v>0.15662291120109267</v>
      </c>
      <c r="U12" s="39">
        <f t="shared" si="4"/>
        <v>2.8504681899344887E-2</v>
      </c>
      <c r="V12" s="42">
        <f t="shared" si="5"/>
        <v>1.9577863900136584E-2</v>
      </c>
      <c r="X12" s="26">
        <v>8</v>
      </c>
      <c r="Y12" s="3">
        <v>2113.884</v>
      </c>
      <c r="Z12" s="2">
        <v>9237.6299999999992</v>
      </c>
      <c r="AA12" s="20">
        <v>11548.906000000001</v>
      </c>
      <c r="AB12" s="14">
        <v>1584</v>
      </c>
      <c r="AC12" s="8">
        <v>21972</v>
      </c>
      <c r="AD12" s="39">
        <f t="shared" si="14"/>
        <v>0.22883401911529258</v>
      </c>
      <c r="AE12" s="42">
        <f t="shared" si="6"/>
        <v>0.18303759680787079</v>
      </c>
      <c r="AF12" s="39">
        <f t="shared" si="7"/>
        <v>2.8604252389411573E-2</v>
      </c>
      <c r="AG12" s="42">
        <f t="shared" si="8"/>
        <v>2.2879699600983849E-2</v>
      </c>
      <c r="AI12" s="26">
        <v>8</v>
      </c>
      <c r="AJ12" s="3">
        <v>3264.663</v>
      </c>
      <c r="AK12" s="2">
        <v>13513.367</v>
      </c>
      <c r="AL12" s="20">
        <v>17819.043000000001</v>
      </c>
      <c r="AM12" s="7">
        <v>2311</v>
      </c>
      <c r="AN12" s="8">
        <v>32857</v>
      </c>
      <c r="AO12" s="39">
        <f t="shared" si="15"/>
        <v>0.24158768129364058</v>
      </c>
      <c r="AP12" s="42">
        <f t="shared" si="9"/>
        <v>0.18321202771664</v>
      </c>
      <c r="AQ12" s="39">
        <f t="shared" si="10"/>
        <v>3.0198460161705073E-2</v>
      </c>
      <c r="AR12" s="42">
        <f t="shared" si="11"/>
        <v>2.290150346458E-2</v>
      </c>
    </row>
    <row r="13" spans="1:59">
      <c r="B13" s="26">
        <v>9</v>
      </c>
      <c r="C13" s="3">
        <v>480.03</v>
      </c>
      <c r="D13" s="2">
        <v>2336.6019999999999</v>
      </c>
      <c r="E13" s="20">
        <v>2877.9160000000002</v>
      </c>
      <c r="F13" s="14">
        <v>394</v>
      </c>
      <c r="G13" s="8">
        <v>6178</v>
      </c>
      <c r="H13" s="39">
        <f t="shared" si="12"/>
        <v>0.20543935167392649</v>
      </c>
      <c r="I13" s="42">
        <f t="shared" si="0"/>
        <v>0.16679778006029361</v>
      </c>
      <c r="J13" s="39">
        <f t="shared" si="1"/>
        <v>2.2826594630436278E-2</v>
      </c>
      <c r="K13" s="42">
        <f t="shared" si="2"/>
        <v>1.8533086673365957E-2</v>
      </c>
      <c r="M13" s="26">
        <v>9</v>
      </c>
      <c r="N13" s="3">
        <v>946.97</v>
      </c>
      <c r="O13" s="2">
        <v>3631.6819999999998</v>
      </c>
      <c r="P13" s="20">
        <v>6792.0420000000004</v>
      </c>
      <c r="Q13" s="14">
        <v>730</v>
      </c>
      <c r="R13" s="8">
        <v>10957</v>
      </c>
      <c r="S13" s="39">
        <f t="shared" si="13"/>
        <v>0.26075245574915429</v>
      </c>
      <c r="T13" s="42">
        <f t="shared" si="3"/>
        <v>0.13942346057341812</v>
      </c>
      <c r="U13" s="39">
        <f t="shared" si="4"/>
        <v>2.8972495083239364E-2</v>
      </c>
      <c r="V13" s="42">
        <f t="shared" si="5"/>
        <v>1.5491495619268679E-2</v>
      </c>
      <c r="X13" s="26">
        <v>9</v>
      </c>
      <c r="Y13" s="3">
        <v>2113.884</v>
      </c>
      <c r="Z13" s="2">
        <v>10346.629000000001</v>
      </c>
      <c r="AA13" s="20">
        <v>12580.775</v>
      </c>
      <c r="AB13" s="14">
        <v>1584</v>
      </c>
      <c r="AC13" s="8">
        <v>26978</v>
      </c>
      <c r="AD13" s="39">
        <f t="shared" si="14"/>
        <v>0.20430654273966911</v>
      </c>
      <c r="AE13" s="42">
        <f t="shared" si="6"/>
        <v>0.16802494281950039</v>
      </c>
      <c r="AF13" s="39">
        <f t="shared" si="7"/>
        <v>2.2700726971074347E-2</v>
      </c>
      <c r="AG13" s="42">
        <f t="shared" si="8"/>
        <v>1.8669438091055601E-2</v>
      </c>
      <c r="AI13" s="26">
        <v>9</v>
      </c>
      <c r="AJ13" s="3">
        <v>3264.663</v>
      </c>
      <c r="AK13" s="2">
        <v>13764.832</v>
      </c>
      <c r="AL13" s="20">
        <v>21040.216</v>
      </c>
      <c r="AM13" s="7">
        <v>2311</v>
      </c>
      <c r="AN13" s="8">
        <v>38482</v>
      </c>
      <c r="AO13" s="39">
        <f t="shared" si="15"/>
        <v>0.23717419871161521</v>
      </c>
      <c r="AP13" s="42">
        <f t="shared" si="9"/>
        <v>0.15516299832663313</v>
      </c>
      <c r="AQ13" s="39">
        <f t="shared" si="10"/>
        <v>2.6352688745735025E-2</v>
      </c>
      <c r="AR13" s="42">
        <f t="shared" si="11"/>
        <v>1.7240333147403683E-2</v>
      </c>
    </row>
    <row r="14" spans="1:59">
      <c r="B14" s="26">
        <v>10</v>
      </c>
      <c r="C14" s="3">
        <v>480.03</v>
      </c>
      <c r="D14" s="2">
        <v>2478.16</v>
      </c>
      <c r="E14" s="20">
        <v>3340.52</v>
      </c>
      <c r="F14" s="14">
        <v>394</v>
      </c>
      <c r="G14" s="8">
        <v>6406</v>
      </c>
      <c r="H14" s="39">
        <f t="shared" si="12"/>
        <v>0.19370419989024115</v>
      </c>
      <c r="I14" s="42">
        <f t="shared" si="0"/>
        <v>0.14369918455809275</v>
      </c>
      <c r="J14" s="39">
        <f t="shared" si="1"/>
        <v>1.9370419989024116E-2</v>
      </c>
      <c r="K14" s="42">
        <f t="shared" si="2"/>
        <v>1.4369918455809275E-2</v>
      </c>
      <c r="M14" s="26">
        <v>10</v>
      </c>
      <c r="N14" s="3">
        <v>946.97</v>
      </c>
      <c r="O14" s="2">
        <v>4113.1660000000002</v>
      </c>
      <c r="P14" s="20">
        <v>6517.5129999999999</v>
      </c>
      <c r="Q14" s="14">
        <v>730</v>
      </c>
      <c r="R14" s="8">
        <v>12838</v>
      </c>
      <c r="S14" s="39">
        <f t="shared" si="13"/>
        <v>0.23022897690003272</v>
      </c>
      <c r="T14" s="42">
        <f t="shared" si="3"/>
        <v>0.1452962195855996</v>
      </c>
      <c r="U14" s="39">
        <f t="shared" si="4"/>
        <v>2.302289769000327E-2</v>
      </c>
      <c r="V14" s="42">
        <f t="shared" si="5"/>
        <v>1.452962195855996E-2</v>
      </c>
      <c r="X14" s="26">
        <v>10</v>
      </c>
      <c r="Y14" s="3">
        <v>2113.884</v>
      </c>
      <c r="Z14" s="2">
        <v>10310.162</v>
      </c>
      <c r="AA14" s="20">
        <v>14777.423000000001</v>
      </c>
      <c r="AB14" s="14">
        <v>1584</v>
      </c>
      <c r="AC14" s="8">
        <v>30367</v>
      </c>
      <c r="AD14" s="39">
        <f t="shared" si="14"/>
        <v>0.20502917412936866</v>
      </c>
      <c r="AE14" s="42">
        <f t="shared" si="6"/>
        <v>0.14304821618762623</v>
      </c>
      <c r="AF14" s="39">
        <f t="shared" si="7"/>
        <v>2.0502917412936868E-2</v>
      </c>
      <c r="AG14" s="42">
        <f t="shared" si="8"/>
        <v>1.4304821618762623E-2</v>
      </c>
      <c r="AI14" s="26">
        <v>10</v>
      </c>
      <c r="AJ14" s="3">
        <v>3264.663</v>
      </c>
      <c r="AK14" s="2">
        <v>15509.578</v>
      </c>
      <c r="AL14" s="20">
        <v>19294.387999999999</v>
      </c>
      <c r="AM14" s="7">
        <v>2311</v>
      </c>
      <c r="AN14" s="8">
        <v>43145</v>
      </c>
      <c r="AO14" s="39">
        <f t="shared" si="15"/>
        <v>0.21049334804596231</v>
      </c>
      <c r="AP14" s="42">
        <f t="shared" si="9"/>
        <v>0.16920272361061672</v>
      </c>
      <c r="AQ14" s="39">
        <f t="shared" si="10"/>
        <v>2.1049334804596233E-2</v>
      </c>
      <c r="AR14" s="42">
        <f t="shared" si="11"/>
        <v>1.6920272361061674E-2</v>
      </c>
    </row>
    <row r="15" spans="1:59">
      <c r="B15" s="26">
        <v>11</v>
      </c>
      <c r="C15" s="3">
        <v>480.03</v>
      </c>
      <c r="D15" s="2">
        <v>2166.384</v>
      </c>
      <c r="E15" s="20">
        <v>3479.18</v>
      </c>
      <c r="F15" s="14">
        <v>394</v>
      </c>
      <c r="G15" s="8">
        <v>6569</v>
      </c>
      <c r="H15" s="39">
        <f t="shared" si="12"/>
        <v>0.2215812155185784</v>
      </c>
      <c r="I15" s="42">
        <f t="shared" si="0"/>
        <v>0.13797216585517277</v>
      </c>
      <c r="J15" s="39">
        <f t="shared" si="1"/>
        <v>2.0143746865325309E-2</v>
      </c>
      <c r="K15" s="42">
        <f t="shared" si="2"/>
        <v>1.254292416865207E-2</v>
      </c>
      <c r="M15" s="26">
        <v>11</v>
      </c>
      <c r="N15" s="3">
        <v>946.97</v>
      </c>
      <c r="O15" s="2">
        <v>4584.3609999999999</v>
      </c>
      <c r="P15" s="20">
        <v>7013.3860000000004</v>
      </c>
      <c r="Q15" s="14">
        <v>730</v>
      </c>
      <c r="R15" s="8">
        <v>14079</v>
      </c>
      <c r="S15" s="39">
        <f t="shared" si="13"/>
        <v>0.20656532066301062</v>
      </c>
      <c r="T15" s="42">
        <f t="shared" si="3"/>
        <v>0.1350232255860436</v>
      </c>
      <c r="U15" s="39">
        <f t="shared" si="4"/>
        <v>1.8778665514819146E-2</v>
      </c>
      <c r="V15" s="42">
        <f t="shared" si="5"/>
        <v>1.2274838689640327E-2</v>
      </c>
      <c r="X15" s="26">
        <v>11</v>
      </c>
      <c r="Y15" s="3">
        <v>2113.884</v>
      </c>
      <c r="Z15" s="2">
        <v>10307.208000000001</v>
      </c>
      <c r="AA15" s="20">
        <v>15892.126</v>
      </c>
      <c r="AB15" s="14">
        <v>1584</v>
      </c>
      <c r="AC15" s="8">
        <v>32135</v>
      </c>
      <c r="AD15" s="39">
        <f t="shared" si="14"/>
        <v>0.20508793457937396</v>
      </c>
      <c r="AE15" s="42">
        <f t="shared" si="6"/>
        <v>0.13301455072782584</v>
      </c>
      <c r="AF15" s="39">
        <f t="shared" si="7"/>
        <v>1.8644357689033997E-2</v>
      </c>
      <c r="AG15" s="42">
        <f t="shared" si="8"/>
        <v>1.2092231884347803E-2</v>
      </c>
      <c r="AI15" s="26">
        <v>11</v>
      </c>
      <c r="AJ15" s="3">
        <v>3264.663</v>
      </c>
      <c r="AK15" s="2">
        <v>14800.905000000001</v>
      </c>
      <c r="AL15" s="20">
        <v>23758.913</v>
      </c>
      <c r="AM15" s="7">
        <v>2311</v>
      </c>
      <c r="AN15" s="8">
        <v>50171</v>
      </c>
      <c r="AO15" s="39">
        <f t="shared" si="15"/>
        <v>0.22057185016727016</v>
      </c>
      <c r="AP15" s="42">
        <f t="shared" si="9"/>
        <v>0.13740792771117097</v>
      </c>
      <c r="AQ15" s="39">
        <f t="shared" si="10"/>
        <v>2.0051986378842743E-2</v>
      </c>
      <c r="AR15" s="42">
        <f t="shared" si="11"/>
        <v>1.2491629791924634E-2</v>
      </c>
    </row>
    <row r="16" spans="1:59" ht="15.75" thickBot="1">
      <c r="B16" s="27">
        <v>12</v>
      </c>
      <c r="C16" s="24">
        <v>480.03</v>
      </c>
      <c r="D16" s="21">
        <v>2307.7950000000001</v>
      </c>
      <c r="E16" s="22">
        <v>3429.71</v>
      </c>
      <c r="F16" s="29">
        <v>394</v>
      </c>
      <c r="G16" s="10">
        <v>6559</v>
      </c>
      <c r="H16" s="40">
        <f t="shared" si="12"/>
        <v>0.2080037438333994</v>
      </c>
      <c r="I16" s="43">
        <f t="shared" si="0"/>
        <v>0.13996227086255106</v>
      </c>
      <c r="J16" s="40">
        <f t="shared" si="1"/>
        <v>1.7333645319449951E-2</v>
      </c>
      <c r="K16" s="44">
        <f t="shared" si="2"/>
        <v>1.1663522571879255E-2</v>
      </c>
      <c r="M16" s="27">
        <v>12</v>
      </c>
      <c r="N16" s="24">
        <v>946.97</v>
      </c>
      <c r="O16" s="21">
        <v>4441.9979999999996</v>
      </c>
      <c r="P16" s="22">
        <v>5610.1679999999997</v>
      </c>
      <c r="Q16" s="29">
        <v>730</v>
      </c>
      <c r="R16" s="10">
        <v>12781</v>
      </c>
      <c r="S16" s="40">
        <f t="shared" si="13"/>
        <v>0.21318559801242595</v>
      </c>
      <c r="T16" s="43">
        <f t="shared" si="3"/>
        <v>0.16879530167367537</v>
      </c>
      <c r="U16" s="40">
        <f t="shared" si="4"/>
        <v>1.7765466501035495E-2</v>
      </c>
      <c r="V16" s="44">
        <f t="shared" si="5"/>
        <v>1.4066275139472948E-2</v>
      </c>
      <c r="X16" s="27">
        <v>12</v>
      </c>
      <c r="Y16" s="24">
        <v>2113.884</v>
      </c>
      <c r="Z16" s="21">
        <v>10389.526</v>
      </c>
      <c r="AA16" s="22">
        <v>13152.53</v>
      </c>
      <c r="AB16" s="29">
        <v>1584</v>
      </c>
      <c r="AC16" s="10">
        <v>38217</v>
      </c>
      <c r="AD16" s="40">
        <f t="shared" si="14"/>
        <v>0.20346298762811701</v>
      </c>
      <c r="AE16" s="43">
        <f t="shared" si="6"/>
        <v>0.16072071304912439</v>
      </c>
      <c r="AF16" s="40">
        <f t="shared" si="7"/>
        <v>1.695524896900975E-2</v>
      </c>
      <c r="AG16" s="44">
        <f t="shared" si="8"/>
        <v>1.3393392754093699E-2</v>
      </c>
      <c r="AI16" s="27">
        <v>12</v>
      </c>
      <c r="AJ16" s="24">
        <v>3264.663</v>
      </c>
      <c r="AK16" s="21">
        <v>16203.86</v>
      </c>
      <c r="AL16" s="22">
        <v>19195.3</v>
      </c>
      <c r="AM16" s="9">
        <v>2311</v>
      </c>
      <c r="AN16" s="10">
        <v>56804</v>
      </c>
      <c r="AO16" s="40">
        <f t="shared" si="15"/>
        <v>0.20147440177834169</v>
      </c>
      <c r="AP16" s="43">
        <f t="shared" si="9"/>
        <v>0.1700761644777628</v>
      </c>
      <c r="AQ16" s="40">
        <f t="shared" si="10"/>
        <v>1.6789533481528476E-2</v>
      </c>
      <c r="AR16" s="44">
        <f t="shared" si="11"/>
        <v>1.4173013706480234E-2</v>
      </c>
    </row>
    <row r="20" spans="1:44">
      <c r="A20" s="117" t="s">
        <v>21</v>
      </c>
      <c r="B20" s="117"/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</row>
    <row r="21" spans="1:44" ht="15.75" thickBot="1"/>
    <row r="22" spans="1:44" ht="15.75" thickBot="1">
      <c r="B22" s="110" t="s">
        <v>0</v>
      </c>
      <c r="C22" s="111"/>
      <c r="D22" s="111"/>
      <c r="E22" s="111"/>
      <c r="F22" s="111"/>
      <c r="G22" s="111"/>
      <c r="H22" s="111"/>
      <c r="I22" s="111"/>
      <c r="J22" s="111"/>
      <c r="K22" s="112"/>
      <c r="M22" s="110" t="s">
        <v>1</v>
      </c>
      <c r="N22" s="111"/>
      <c r="O22" s="111"/>
      <c r="P22" s="111"/>
      <c r="Q22" s="111"/>
      <c r="R22" s="111"/>
      <c r="S22" s="111"/>
      <c r="T22" s="111"/>
      <c r="U22" s="111"/>
      <c r="V22" s="112"/>
      <c r="X22" s="110" t="s">
        <v>2</v>
      </c>
      <c r="Y22" s="111"/>
      <c r="Z22" s="111"/>
      <c r="AA22" s="111"/>
      <c r="AB22" s="111"/>
      <c r="AC22" s="111"/>
      <c r="AD22" s="111"/>
      <c r="AE22" s="111"/>
      <c r="AF22" s="111"/>
      <c r="AG22" s="112"/>
      <c r="AI22" s="110" t="s">
        <v>3</v>
      </c>
      <c r="AJ22" s="111"/>
      <c r="AK22" s="111"/>
      <c r="AL22" s="111"/>
      <c r="AM22" s="111"/>
      <c r="AN22" s="111"/>
      <c r="AO22" s="111"/>
      <c r="AP22" s="111"/>
      <c r="AQ22" s="111"/>
      <c r="AR22" s="112"/>
    </row>
    <row r="23" spans="1:44" ht="15.75" thickBot="1">
      <c r="B23" s="16" t="s">
        <v>13</v>
      </c>
      <c r="C23" s="113" t="s">
        <v>14</v>
      </c>
      <c r="D23" s="113"/>
      <c r="E23" s="114"/>
      <c r="F23" s="115" t="s">
        <v>18</v>
      </c>
      <c r="G23" s="116"/>
      <c r="H23" s="118" t="s">
        <v>26</v>
      </c>
      <c r="I23" s="118"/>
      <c r="J23" s="118" t="s">
        <v>27</v>
      </c>
      <c r="K23" s="118"/>
      <c r="M23" s="16" t="s">
        <v>13</v>
      </c>
      <c r="N23" s="113" t="s">
        <v>14</v>
      </c>
      <c r="O23" s="113"/>
      <c r="P23" s="114"/>
      <c r="Q23" s="115" t="s">
        <v>18</v>
      </c>
      <c r="R23" s="116"/>
      <c r="S23" s="118" t="s">
        <v>26</v>
      </c>
      <c r="T23" s="118"/>
      <c r="U23" s="118" t="s">
        <v>27</v>
      </c>
      <c r="V23" s="118"/>
      <c r="X23" s="16" t="s">
        <v>13</v>
      </c>
      <c r="Y23" s="113" t="s">
        <v>14</v>
      </c>
      <c r="Z23" s="113"/>
      <c r="AA23" s="114"/>
      <c r="AB23" s="115" t="s">
        <v>18</v>
      </c>
      <c r="AC23" s="116"/>
      <c r="AD23" s="118" t="s">
        <v>26</v>
      </c>
      <c r="AE23" s="118"/>
      <c r="AF23" s="118" t="s">
        <v>27</v>
      </c>
      <c r="AG23" s="118"/>
      <c r="AI23" s="16" t="s">
        <v>13</v>
      </c>
      <c r="AJ23" s="113" t="s">
        <v>14</v>
      </c>
      <c r="AK23" s="113"/>
      <c r="AL23" s="114"/>
      <c r="AM23" s="115" t="s">
        <v>18</v>
      </c>
      <c r="AN23" s="116"/>
      <c r="AO23" s="118" t="s">
        <v>26</v>
      </c>
      <c r="AP23" s="118"/>
      <c r="AQ23" s="118" t="s">
        <v>27</v>
      </c>
      <c r="AR23" s="118"/>
    </row>
    <row r="24" spans="1:44" ht="15.75" thickBot="1">
      <c r="B24" s="32"/>
      <c r="C24" s="5" t="s">
        <v>12</v>
      </c>
      <c r="D24" s="1" t="s">
        <v>15</v>
      </c>
      <c r="E24" s="8" t="s">
        <v>16</v>
      </c>
      <c r="F24" s="11" t="s">
        <v>19</v>
      </c>
      <c r="G24" s="13" t="s">
        <v>17</v>
      </c>
      <c r="H24" s="11" t="s">
        <v>15</v>
      </c>
      <c r="I24" s="13" t="s">
        <v>16</v>
      </c>
      <c r="J24" s="12" t="s">
        <v>15</v>
      </c>
      <c r="K24" s="13" t="s">
        <v>16</v>
      </c>
      <c r="M24" s="32"/>
      <c r="N24" s="5" t="s">
        <v>12</v>
      </c>
      <c r="O24" s="1" t="s">
        <v>15</v>
      </c>
      <c r="P24" s="8" t="s">
        <v>16</v>
      </c>
      <c r="Q24" s="11" t="s">
        <v>19</v>
      </c>
      <c r="R24" s="13" t="s">
        <v>17</v>
      </c>
      <c r="S24" s="11" t="s">
        <v>15</v>
      </c>
      <c r="T24" s="13" t="s">
        <v>16</v>
      </c>
      <c r="U24" s="12" t="s">
        <v>15</v>
      </c>
      <c r="V24" s="13" t="s">
        <v>16</v>
      </c>
      <c r="X24" s="32"/>
      <c r="Y24" s="5" t="s">
        <v>12</v>
      </c>
      <c r="Z24" s="1" t="s">
        <v>15</v>
      </c>
      <c r="AA24" s="8" t="s">
        <v>16</v>
      </c>
      <c r="AB24" s="11" t="s">
        <v>19</v>
      </c>
      <c r="AC24" s="13" t="s">
        <v>17</v>
      </c>
      <c r="AD24" s="11" t="s">
        <v>15</v>
      </c>
      <c r="AE24" s="13" t="s">
        <v>16</v>
      </c>
      <c r="AF24" s="12" t="s">
        <v>15</v>
      </c>
      <c r="AG24" s="13" t="s">
        <v>16</v>
      </c>
      <c r="AI24" s="32"/>
      <c r="AJ24" s="5" t="s">
        <v>12</v>
      </c>
      <c r="AK24" s="1" t="s">
        <v>15</v>
      </c>
      <c r="AL24" s="8" t="s">
        <v>16</v>
      </c>
      <c r="AM24" s="11" t="s">
        <v>19</v>
      </c>
      <c r="AN24" s="13" t="s">
        <v>17</v>
      </c>
      <c r="AO24" s="11" t="s">
        <v>15</v>
      </c>
      <c r="AP24" s="13" t="s">
        <v>16</v>
      </c>
      <c r="AQ24" s="12" t="s">
        <v>15</v>
      </c>
      <c r="AR24" s="13" t="s">
        <v>16</v>
      </c>
    </row>
    <row r="25" spans="1:44">
      <c r="B25" s="25">
        <v>2</v>
      </c>
      <c r="C25" s="23">
        <v>2902.09</v>
      </c>
      <c r="D25" s="17">
        <v>4658.1009999999997</v>
      </c>
      <c r="E25" s="18">
        <v>12421.844999999999</v>
      </c>
      <c r="F25" s="14">
        <v>2436</v>
      </c>
      <c r="G25" s="8"/>
      <c r="H25" s="38">
        <f>C25/D25</f>
        <v>0.62301998174792694</v>
      </c>
      <c r="I25" s="41">
        <f>C25/E25</f>
        <v>0.23362793530268655</v>
      </c>
      <c r="J25" s="38">
        <f>H25/B25</f>
        <v>0.31150999087396347</v>
      </c>
      <c r="K25" s="41">
        <f>I25/B25</f>
        <v>0.11681396765134328</v>
      </c>
      <c r="M25" s="25">
        <v>2</v>
      </c>
      <c r="N25" s="23">
        <v>3846.97</v>
      </c>
      <c r="O25" s="17">
        <v>6042.1880000000001</v>
      </c>
      <c r="P25" s="18">
        <v>16109.829</v>
      </c>
      <c r="Q25" s="30">
        <v>3036</v>
      </c>
      <c r="R25" s="6"/>
      <c r="S25" s="38">
        <f>N25/O25</f>
        <v>0.63668492274652821</v>
      </c>
      <c r="T25" s="41">
        <f>N25/P25</f>
        <v>0.23879645153278783</v>
      </c>
      <c r="U25" s="38">
        <f>S25/M25</f>
        <v>0.31834246137326411</v>
      </c>
      <c r="V25" s="41">
        <f>T25/M25</f>
        <v>0.11939822576639392</v>
      </c>
      <c r="X25" s="25">
        <v>2</v>
      </c>
      <c r="Y25" s="23">
        <v>6031.33</v>
      </c>
      <c r="Z25" s="17">
        <v>10052.236000000001</v>
      </c>
      <c r="AA25" s="18">
        <v>24837.444</v>
      </c>
      <c r="AB25" s="30">
        <v>4704</v>
      </c>
      <c r="AC25" s="6"/>
      <c r="AD25" s="38">
        <f>Y25/Z25</f>
        <v>0.59999884602788867</v>
      </c>
      <c r="AE25" s="41">
        <f>Y25/AA25</f>
        <v>0.24283215293812035</v>
      </c>
      <c r="AF25" s="38">
        <f>AD25/X25</f>
        <v>0.29999942301394433</v>
      </c>
      <c r="AG25" s="41">
        <f>AE25/X25</f>
        <v>0.12141607646906018</v>
      </c>
      <c r="AI25" s="25">
        <v>2</v>
      </c>
      <c r="AJ25" s="23">
        <v>8164.2</v>
      </c>
      <c r="AK25" s="17">
        <v>13362.133</v>
      </c>
      <c r="AL25" s="18">
        <v>33520.83</v>
      </c>
      <c r="AM25" s="4">
        <v>6050</v>
      </c>
      <c r="AN25" s="6"/>
      <c r="AO25" s="38">
        <f>AJ25/AK25</f>
        <v>0.6109952655013986</v>
      </c>
      <c r="AP25" s="41">
        <f>AJ25/AL25</f>
        <v>0.24355602173335206</v>
      </c>
      <c r="AQ25" s="38">
        <f>AO25/AI25</f>
        <v>0.3054976327506993</v>
      </c>
      <c r="AR25" s="41">
        <f>AP25/AI25</f>
        <v>0.12177801086667603</v>
      </c>
    </row>
    <row r="26" spans="1:44">
      <c r="B26" s="26">
        <v>3</v>
      </c>
      <c r="C26" s="3">
        <v>2902.09</v>
      </c>
      <c r="D26" s="2">
        <v>5096.0929999999998</v>
      </c>
      <c r="E26" s="20">
        <v>15862.525</v>
      </c>
      <c r="F26" s="14">
        <v>2436</v>
      </c>
      <c r="G26" s="8">
        <v>2435</v>
      </c>
      <c r="H26" s="39">
        <f>C26/D26</f>
        <v>0.56947351628002085</v>
      </c>
      <c r="I26" s="42">
        <f>C26/E26</f>
        <v>0.18295258793918373</v>
      </c>
      <c r="J26" s="39">
        <f>H26/B26</f>
        <v>0.18982450542667362</v>
      </c>
      <c r="K26" s="42">
        <f>I26/B26</f>
        <v>6.0984195979727908E-2</v>
      </c>
      <c r="M26" s="26">
        <v>3</v>
      </c>
      <c r="N26" s="3">
        <v>3846.97</v>
      </c>
      <c r="O26" s="2">
        <v>6502.0510000000004</v>
      </c>
      <c r="P26" s="20">
        <v>20327.392</v>
      </c>
      <c r="Q26" s="14">
        <v>3036</v>
      </c>
      <c r="R26" s="8">
        <v>3035</v>
      </c>
      <c r="S26" s="39">
        <f>N26/O26</f>
        <v>0.59165484860084916</v>
      </c>
      <c r="T26" s="42">
        <f>N26/P26</f>
        <v>0.18925054429018734</v>
      </c>
      <c r="U26" s="39">
        <f>S26/M26</f>
        <v>0.19721828286694973</v>
      </c>
      <c r="V26" s="42">
        <f>T26/M26</f>
        <v>6.3083514763395784E-2</v>
      </c>
      <c r="X26" s="26">
        <v>3</v>
      </c>
      <c r="Y26" s="3">
        <v>6031.33</v>
      </c>
      <c r="Z26" s="2">
        <v>9902.4359999999997</v>
      </c>
      <c r="AA26" s="20">
        <v>40016.750999999997</v>
      </c>
      <c r="AB26" s="14">
        <v>4704</v>
      </c>
      <c r="AC26" s="8">
        <v>4703</v>
      </c>
      <c r="AD26" s="39">
        <f>Y26/Z26</f>
        <v>0.60907538306735842</v>
      </c>
      <c r="AE26" s="42">
        <f>Y26/AA26</f>
        <v>0.15072013217664773</v>
      </c>
      <c r="AF26" s="39">
        <f>AD26/X26</f>
        <v>0.20302512768911948</v>
      </c>
      <c r="AG26" s="42">
        <f>AE26/X26</f>
        <v>5.0240044058882577E-2</v>
      </c>
      <c r="AI26" s="26">
        <v>3</v>
      </c>
      <c r="AJ26" s="3">
        <v>8164.2</v>
      </c>
      <c r="AK26" s="2">
        <v>14451.816000000001</v>
      </c>
      <c r="AL26" s="20">
        <v>44472.898000000001</v>
      </c>
      <c r="AM26" s="7">
        <v>6050</v>
      </c>
      <c r="AN26" s="8">
        <v>6049</v>
      </c>
      <c r="AO26" s="39">
        <f>AJ26/AK26</f>
        <v>0.56492554292138786</v>
      </c>
      <c r="AP26" s="42">
        <f>AJ26/AL26</f>
        <v>0.18357697310393398</v>
      </c>
      <c r="AQ26" s="39">
        <f>AO26/AI26</f>
        <v>0.18830851430712928</v>
      </c>
      <c r="AR26" s="42">
        <f>AP26/AI26</f>
        <v>6.1192324367977995E-2</v>
      </c>
    </row>
    <row r="27" spans="1:44">
      <c r="B27" s="26">
        <v>4</v>
      </c>
      <c r="C27" s="3">
        <v>2902.09</v>
      </c>
      <c r="D27" s="2">
        <v>7225.4759999999997</v>
      </c>
      <c r="E27" s="20">
        <v>16138.857</v>
      </c>
      <c r="F27" s="14">
        <v>2436</v>
      </c>
      <c r="G27" s="8">
        <v>7528</v>
      </c>
      <c r="H27" s="39">
        <f>C27/D27</f>
        <v>0.40164689495889272</v>
      </c>
      <c r="I27" s="42">
        <f t="shared" ref="I27:I35" si="16">C27/E27</f>
        <v>0.17982004549640659</v>
      </c>
      <c r="J27" s="39">
        <f t="shared" ref="J27:J35" si="17">H27/B27</f>
        <v>0.10041172373972318</v>
      </c>
      <c r="K27" s="42">
        <f t="shared" ref="K27:K35" si="18">I27/B27</f>
        <v>4.4955011374101649E-2</v>
      </c>
      <c r="M27" s="26">
        <v>4</v>
      </c>
      <c r="N27" s="3">
        <v>3846.97</v>
      </c>
      <c r="O27" s="2">
        <v>9203.9699999999993</v>
      </c>
      <c r="P27" s="20">
        <v>20200.938999999998</v>
      </c>
      <c r="Q27" s="14">
        <v>3036</v>
      </c>
      <c r="R27" s="8">
        <v>10280</v>
      </c>
      <c r="S27" s="39">
        <f>N27/O27</f>
        <v>0.41796855052765275</v>
      </c>
      <c r="T27" s="42">
        <f t="shared" ref="T27:T35" si="19">N27/P27</f>
        <v>0.19043520699706087</v>
      </c>
      <c r="U27" s="39">
        <f t="shared" ref="U27:U35" si="20">S27/M27</f>
        <v>0.10449213763191319</v>
      </c>
      <c r="V27" s="42">
        <f t="shared" ref="V27:V35" si="21">T27/M27</f>
        <v>4.7608801749265219E-2</v>
      </c>
      <c r="X27" s="26">
        <v>4</v>
      </c>
      <c r="Y27" s="3">
        <v>6031.33</v>
      </c>
      <c r="Z27" s="2">
        <v>14292.673000000001</v>
      </c>
      <c r="AA27" s="20">
        <v>32445.794000000002</v>
      </c>
      <c r="AB27" s="14">
        <v>4704</v>
      </c>
      <c r="AC27" s="8">
        <v>15634</v>
      </c>
      <c r="AD27" s="39">
        <f>Y27/Z27</f>
        <v>0.42198754564664004</v>
      </c>
      <c r="AE27" s="42">
        <f t="shared" ref="AE27:AE35" si="22">Y27/AA27</f>
        <v>0.18588942529808331</v>
      </c>
      <c r="AF27" s="39">
        <f t="shared" ref="AF27:AF35" si="23">AD27/X27</f>
        <v>0.10549688641166001</v>
      </c>
      <c r="AG27" s="42">
        <f t="shared" ref="AG27:AG35" si="24">AE27/X27</f>
        <v>4.6472356324520826E-2</v>
      </c>
      <c r="AI27" s="26">
        <v>4</v>
      </c>
      <c r="AJ27" s="3">
        <v>8164.2</v>
      </c>
      <c r="AK27" s="2">
        <v>20615.878000000001</v>
      </c>
      <c r="AL27" s="20">
        <v>49261.118999999999</v>
      </c>
      <c r="AM27" s="7">
        <v>6050</v>
      </c>
      <c r="AN27" s="8">
        <v>19734</v>
      </c>
      <c r="AO27" s="39">
        <f>AJ27/AK27</f>
        <v>0.39601514910012564</v>
      </c>
      <c r="AP27" s="42">
        <f t="shared" ref="AP27:AP35" si="25">AJ27/AL27</f>
        <v>0.1657331413847907</v>
      </c>
      <c r="AQ27" s="39">
        <f t="shared" ref="AQ27:AQ35" si="26">AO27/AI27</f>
        <v>9.900378727503141E-2</v>
      </c>
      <c r="AR27" s="42">
        <f t="shared" ref="AR27:AR35" si="27">AP27/AI27</f>
        <v>4.1433285346197675E-2</v>
      </c>
    </row>
    <row r="28" spans="1:44">
      <c r="B28" s="26">
        <v>5</v>
      </c>
      <c r="C28" s="3">
        <v>2902.09</v>
      </c>
      <c r="D28" s="2">
        <v>8451.4449999999997</v>
      </c>
      <c r="E28" s="20">
        <v>16845.524000000001</v>
      </c>
      <c r="F28" s="14">
        <v>2436</v>
      </c>
      <c r="G28" s="8">
        <v>14638</v>
      </c>
      <c r="H28" s="39">
        <f t="shared" ref="H28:H35" si="28">C28/D28</f>
        <v>0.34338388287446708</v>
      </c>
      <c r="I28" s="42">
        <f t="shared" si="16"/>
        <v>0.17227662374883679</v>
      </c>
      <c r="J28" s="39">
        <f t="shared" si="17"/>
        <v>6.8676776574893419E-2</v>
      </c>
      <c r="K28" s="42">
        <f t="shared" si="18"/>
        <v>3.4455324749767355E-2</v>
      </c>
      <c r="M28" s="26">
        <v>5</v>
      </c>
      <c r="N28" s="3">
        <v>3846.97</v>
      </c>
      <c r="O28" s="2">
        <v>11797.887000000001</v>
      </c>
      <c r="P28" s="20">
        <v>22481.748</v>
      </c>
      <c r="Q28" s="14">
        <v>3036</v>
      </c>
      <c r="R28" s="8">
        <v>17394</v>
      </c>
      <c r="S28" s="39">
        <f t="shared" ref="S28:S35" si="29">N28/O28</f>
        <v>0.32607279591676031</v>
      </c>
      <c r="T28" s="42">
        <f t="shared" si="19"/>
        <v>0.1711152531377898</v>
      </c>
      <c r="U28" s="39">
        <f t="shared" si="20"/>
        <v>6.5214559183352061E-2</v>
      </c>
      <c r="V28" s="42">
        <f t="shared" si="21"/>
        <v>3.4223050627557962E-2</v>
      </c>
      <c r="X28" s="26">
        <v>5</v>
      </c>
      <c r="Y28" s="3">
        <v>6031.33</v>
      </c>
      <c r="Z28" s="2">
        <v>18042.149000000001</v>
      </c>
      <c r="AA28" s="20">
        <v>35763.502999999997</v>
      </c>
      <c r="AB28" s="14">
        <v>4704</v>
      </c>
      <c r="AC28" s="8">
        <v>25851</v>
      </c>
      <c r="AD28" s="39">
        <f t="shared" ref="AD28:AD35" si="30">Y28/Z28</f>
        <v>0.33429110911344317</v>
      </c>
      <c r="AE28" s="42">
        <f t="shared" si="22"/>
        <v>0.16864483325361054</v>
      </c>
      <c r="AF28" s="39">
        <f t="shared" si="23"/>
        <v>6.6858221822688635E-2</v>
      </c>
      <c r="AG28" s="42">
        <f t="shared" si="24"/>
        <v>3.3728966650722107E-2</v>
      </c>
      <c r="AI28" s="26">
        <v>5</v>
      </c>
      <c r="AJ28" s="3">
        <v>8164.2</v>
      </c>
      <c r="AK28" s="2">
        <v>25479.334999999999</v>
      </c>
      <c r="AL28" s="20">
        <v>44479.430999999997</v>
      </c>
      <c r="AM28" s="7">
        <v>6050</v>
      </c>
      <c r="AN28" s="8">
        <v>33188</v>
      </c>
      <c r="AO28" s="39">
        <f t="shared" ref="AO28:AO35" si="31">AJ28/AK28</f>
        <v>0.32042437528294987</v>
      </c>
      <c r="AP28" s="42">
        <f t="shared" si="25"/>
        <v>0.18355000989108877</v>
      </c>
      <c r="AQ28" s="39">
        <f t="shared" si="26"/>
        <v>6.4084875056589968E-2</v>
      </c>
      <c r="AR28" s="42">
        <f t="shared" si="27"/>
        <v>3.6710001978217756E-2</v>
      </c>
    </row>
    <row r="29" spans="1:44">
      <c r="B29" s="26">
        <v>6</v>
      </c>
      <c r="C29" s="3">
        <v>2902.09</v>
      </c>
      <c r="D29" s="2">
        <v>9745.4779999999992</v>
      </c>
      <c r="E29" s="20">
        <v>16277.107</v>
      </c>
      <c r="F29" s="14">
        <v>2436</v>
      </c>
      <c r="G29" s="8">
        <v>19017</v>
      </c>
      <c r="H29" s="39">
        <f t="shared" si="28"/>
        <v>0.29778836912873852</v>
      </c>
      <c r="I29" s="42">
        <f t="shared" si="16"/>
        <v>0.17829273961275799</v>
      </c>
      <c r="J29" s="39">
        <f t="shared" si="17"/>
        <v>4.9631394854789755E-2</v>
      </c>
      <c r="K29" s="42">
        <f t="shared" si="18"/>
        <v>2.9715456602126333E-2</v>
      </c>
      <c r="M29" s="26">
        <v>6</v>
      </c>
      <c r="N29" s="3">
        <v>3846.97</v>
      </c>
      <c r="O29" s="2">
        <v>13026.187</v>
      </c>
      <c r="P29" s="20">
        <v>20384.405999999999</v>
      </c>
      <c r="Q29" s="14">
        <v>3036</v>
      </c>
      <c r="R29" s="8">
        <v>25248</v>
      </c>
      <c r="S29" s="39">
        <f t="shared" si="29"/>
        <v>0.2953258693430395</v>
      </c>
      <c r="T29" s="42">
        <f t="shared" si="19"/>
        <v>0.18872122150628279</v>
      </c>
      <c r="U29" s="39">
        <f t="shared" si="20"/>
        <v>4.9220978223839917E-2</v>
      </c>
      <c r="V29" s="42">
        <f t="shared" si="21"/>
        <v>3.1453536917713798E-2</v>
      </c>
      <c r="X29" s="26">
        <v>6</v>
      </c>
      <c r="Y29" s="3">
        <v>6031.33</v>
      </c>
      <c r="Z29" s="2">
        <v>22019.87</v>
      </c>
      <c r="AA29" s="20">
        <v>32433.859</v>
      </c>
      <c r="AB29" s="14">
        <v>4704</v>
      </c>
      <c r="AC29" s="8">
        <v>39782</v>
      </c>
      <c r="AD29" s="39">
        <f t="shared" si="30"/>
        <v>0.27390397854301596</v>
      </c>
      <c r="AE29" s="42">
        <f t="shared" si="22"/>
        <v>0.18595782882326767</v>
      </c>
      <c r="AF29" s="39">
        <f t="shared" si="23"/>
        <v>4.5650663090502662E-2</v>
      </c>
      <c r="AG29" s="42">
        <f t="shared" si="24"/>
        <v>3.0992971470544611E-2</v>
      </c>
      <c r="AI29" s="26">
        <v>6</v>
      </c>
      <c r="AJ29" s="3">
        <v>8164.2</v>
      </c>
      <c r="AK29" s="2">
        <v>28358.878000000001</v>
      </c>
      <c r="AL29" s="20">
        <v>43523.082999999999</v>
      </c>
      <c r="AM29" s="7">
        <v>6050</v>
      </c>
      <c r="AN29" s="8">
        <v>50120</v>
      </c>
      <c r="AO29" s="39">
        <f t="shared" si="31"/>
        <v>0.287888681632609</v>
      </c>
      <c r="AP29" s="42">
        <f t="shared" si="25"/>
        <v>0.18758321877151948</v>
      </c>
      <c r="AQ29" s="39">
        <f t="shared" si="26"/>
        <v>4.7981446938768164E-2</v>
      </c>
      <c r="AR29" s="42">
        <f t="shared" si="27"/>
        <v>3.1263869795253245E-2</v>
      </c>
    </row>
    <row r="30" spans="1:44">
      <c r="B30" s="26">
        <v>7</v>
      </c>
      <c r="C30" s="3">
        <v>2902.09</v>
      </c>
      <c r="D30" s="2">
        <v>11137.932000000001</v>
      </c>
      <c r="E30" s="20">
        <v>17469.187999999998</v>
      </c>
      <c r="F30" s="14">
        <v>2436</v>
      </c>
      <c r="G30" s="8">
        <v>26254</v>
      </c>
      <c r="H30" s="39">
        <f t="shared" si="28"/>
        <v>0.26055914149951714</v>
      </c>
      <c r="I30" s="42">
        <f t="shared" si="16"/>
        <v>0.16612621033101255</v>
      </c>
      <c r="J30" s="39">
        <f t="shared" si="17"/>
        <v>3.7222734499931021E-2</v>
      </c>
      <c r="K30" s="42">
        <f t="shared" si="18"/>
        <v>2.3732315761573222E-2</v>
      </c>
      <c r="M30" s="26">
        <v>7</v>
      </c>
      <c r="N30" s="3">
        <v>3846.97</v>
      </c>
      <c r="O30" s="2">
        <v>14162.48</v>
      </c>
      <c r="P30" s="20">
        <v>21670.342000000001</v>
      </c>
      <c r="Q30" s="14">
        <v>3036</v>
      </c>
      <c r="R30" s="8">
        <v>34138</v>
      </c>
      <c r="S30" s="39">
        <f t="shared" si="29"/>
        <v>0.27163109850817085</v>
      </c>
      <c r="T30" s="42">
        <f t="shared" si="19"/>
        <v>0.17752234828596614</v>
      </c>
      <c r="U30" s="39">
        <f t="shared" si="20"/>
        <v>3.8804442644024405E-2</v>
      </c>
      <c r="V30" s="42">
        <f t="shared" si="21"/>
        <v>2.5360335469423734E-2</v>
      </c>
      <c r="X30" s="26">
        <v>7</v>
      </c>
      <c r="Y30" s="3">
        <v>6031.33</v>
      </c>
      <c r="Z30" s="2">
        <v>22888.027999999998</v>
      </c>
      <c r="AA30" s="20">
        <v>34330.485999999997</v>
      </c>
      <c r="AB30" s="14">
        <v>4704</v>
      </c>
      <c r="AC30" s="8">
        <v>45576</v>
      </c>
      <c r="AD30" s="39">
        <f t="shared" si="30"/>
        <v>0.26351461995764774</v>
      </c>
      <c r="AE30" s="42">
        <f t="shared" si="22"/>
        <v>0.17568437568871004</v>
      </c>
      <c r="AF30" s="39">
        <f t="shared" si="23"/>
        <v>3.7644945708235393E-2</v>
      </c>
      <c r="AG30" s="42">
        <f t="shared" si="24"/>
        <v>2.5097767955530006E-2</v>
      </c>
      <c r="AI30" s="26">
        <v>7</v>
      </c>
      <c r="AJ30" s="3">
        <v>8164.2</v>
      </c>
      <c r="AK30" s="2">
        <v>29263.792000000001</v>
      </c>
      <c r="AL30" s="20">
        <v>47731.47</v>
      </c>
      <c r="AM30" s="7">
        <v>6050</v>
      </c>
      <c r="AN30" s="8">
        <v>60289</v>
      </c>
      <c r="AO30" s="39">
        <f t="shared" si="31"/>
        <v>0.27898640066878549</v>
      </c>
      <c r="AP30" s="42">
        <f t="shared" si="25"/>
        <v>0.17104438643938683</v>
      </c>
      <c r="AQ30" s="39">
        <f t="shared" si="26"/>
        <v>3.9855200095540784E-2</v>
      </c>
      <c r="AR30" s="42">
        <f t="shared" si="27"/>
        <v>2.4434912348483832E-2</v>
      </c>
    </row>
    <row r="31" spans="1:44">
      <c r="B31" s="26">
        <v>8</v>
      </c>
      <c r="C31" s="3">
        <v>2902.09</v>
      </c>
      <c r="D31" s="2">
        <v>11220.112999999999</v>
      </c>
      <c r="E31" s="20">
        <v>16188.486000000001</v>
      </c>
      <c r="F31" s="14">
        <v>2436</v>
      </c>
      <c r="G31" s="8">
        <v>31711</v>
      </c>
      <c r="H31" s="39">
        <f t="shared" si="28"/>
        <v>0.25865069273366503</v>
      </c>
      <c r="I31" s="42">
        <f t="shared" si="16"/>
        <v>0.17926877164424146</v>
      </c>
      <c r="J31" s="39">
        <f t="shared" si="17"/>
        <v>3.2331336591708129E-2</v>
      </c>
      <c r="K31" s="42">
        <f t="shared" si="18"/>
        <v>2.2408596455530182E-2</v>
      </c>
      <c r="M31" s="26">
        <v>8</v>
      </c>
      <c r="N31" s="3">
        <v>3846.97</v>
      </c>
      <c r="O31" s="2">
        <v>14333.511</v>
      </c>
      <c r="P31" s="20">
        <v>23732.703000000001</v>
      </c>
      <c r="Q31" s="14">
        <v>3036</v>
      </c>
      <c r="R31" s="8">
        <v>39337</v>
      </c>
      <c r="S31" s="39">
        <f t="shared" si="29"/>
        <v>0.2683899290271588</v>
      </c>
      <c r="T31" s="42">
        <f t="shared" si="19"/>
        <v>0.16209573768314547</v>
      </c>
      <c r="U31" s="39">
        <f t="shared" si="20"/>
        <v>3.354874112839485E-2</v>
      </c>
      <c r="V31" s="42">
        <f t="shared" si="21"/>
        <v>2.0261967210393184E-2</v>
      </c>
      <c r="X31" s="26">
        <v>8</v>
      </c>
      <c r="Y31" s="3">
        <v>6031.33</v>
      </c>
      <c r="Z31" s="2">
        <v>23245.163</v>
      </c>
      <c r="AA31" s="20">
        <v>31650.812999999998</v>
      </c>
      <c r="AB31" s="14">
        <v>4704</v>
      </c>
      <c r="AC31" s="8">
        <v>56615</v>
      </c>
      <c r="AD31" s="39">
        <f t="shared" si="30"/>
        <v>0.25946602310338712</v>
      </c>
      <c r="AE31" s="42">
        <f t="shared" si="22"/>
        <v>0.19055845421727399</v>
      </c>
      <c r="AF31" s="39">
        <f t="shared" si="23"/>
        <v>3.243325288792339E-2</v>
      </c>
      <c r="AG31" s="42">
        <f t="shared" si="24"/>
        <v>2.3819806777159249E-2</v>
      </c>
      <c r="AI31" s="26">
        <v>8</v>
      </c>
      <c r="AJ31" s="3">
        <v>8164.2</v>
      </c>
      <c r="AK31" s="2">
        <v>33204.17</v>
      </c>
      <c r="AL31" s="20">
        <v>42128.728000000003</v>
      </c>
      <c r="AM31" s="7">
        <v>6050</v>
      </c>
      <c r="AN31" s="8">
        <v>75144</v>
      </c>
      <c r="AO31" s="39">
        <f t="shared" si="31"/>
        <v>0.24587875559003583</v>
      </c>
      <c r="AP31" s="42">
        <f t="shared" si="25"/>
        <v>0.19379175179464234</v>
      </c>
      <c r="AQ31" s="39">
        <f t="shared" si="26"/>
        <v>3.0734844448754479E-2</v>
      </c>
      <c r="AR31" s="42">
        <f t="shared" si="27"/>
        <v>2.4223968974330292E-2</v>
      </c>
    </row>
    <row r="32" spans="1:44">
      <c r="B32" s="26">
        <v>9</v>
      </c>
      <c r="C32" s="3">
        <v>2902.09</v>
      </c>
      <c r="D32" s="2">
        <v>10762.067999999999</v>
      </c>
      <c r="E32" s="20">
        <v>17966.512999999999</v>
      </c>
      <c r="F32" s="14">
        <v>2436</v>
      </c>
      <c r="G32" s="8">
        <v>32251</v>
      </c>
      <c r="H32" s="39">
        <f t="shared" si="28"/>
        <v>0.2696591398604804</v>
      </c>
      <c r="I32" s="42">
        <f t="shared" si="16"/>
        <v>0.16152772661005507</v>
      </c>
      <c r="J32" s="39">
        <f t="shared" si="17"/>
        <v>2.9962126651164489E-2</v>
      </c>
      <c r="K32" s="42">
        <f t="shared" si="18"/>
        <v>1.7947525178895009E-2</v>
      </c>
      <c r="M32" s="26">
        <v>9</v>
      </c>
      <c r="N32" s="3">
        <v>3846.97</v>
      </c>
      <c r="O32" s="2">
        <v>14347.832</v>
      </c>
      <c r="P32" s="20">
        <v>22046.703000000001</v>
      </c>
      <c r="Q32" s="14">
        <v>3036</v>
      </c>
      <c r="R32" s="8">
        <v>48529</v>
      </c>
      <c r="S32" s="39">
        <f t="shared" si="29"/>
        <v>0.26812204101637094</v>
      </c>
      <c r="T32" s="42">
        <f t="shared" si="19"/>
        <v>0.17449185032337941</v>
      </c>
      <c r="U32" s="39">
        <f t="shared" si="20"/>
        <v>2.9791337890707884E-2</v>
      </c>
      <c r="V32" s="42">
        <f t="shared" si="21"/>
        <v>1.938798336926438E-2</v>
      </c>
      <c r="X32" s="26">
        <v>9</v>
      </c>
      <c r="Y32" s="3">
        <v>6031.33</v>
      </c>
      <c r="Z32" s="2">
        <v>25120.706999999999</v>
      </c>
      <c r="AA32" s="20">
        <v>33789.267</v>
      </c>
      <c r="AB32" s="14">
        <v>4704</v>
      </c>
      <c r="AC32" s="8">
        <v>65660</v>
      </c>
      <c r="AD32" s="39">
        <f t="shared" si="30"/>
        <v>0.2400939591389685</v>
      </c>
      <c r="AE32" s="42">
        <f t="shared" si="22"/>
        <v>0.17849839713894947</v>
      </c>
      <c r="AF32" s="39">
        <f t="shared" si="23"/>
        <v>2.6677106570996499E-2</v>
      </c>
      <c r="AG32" s="42">
        <f t="shared" si="24"/>
        <v>1.9833155237661052E-2</v>
      </c>
      <c r="AI32" s="26">
        <v>9</v>
      </c>
      <c r="AJ32" s="3">
        <v>8164.2</v>
      </c>
      <c r="AK32" s="2">
        <v>33952.86</v>
      </c>
      <c r="AL32" s="20">
        <v>45976.661999999997</v>
      </c>
      <c r="AM32" s="7">
        <v>6050</v>
      </c>
      <c r="AN32" s="8">
        <v>88377</v>
      </c>
      <c r="AO32" s="39">
        <f t="shared" si="31"/>
        <v>0.24045691585333312</v>
      </c>
      <c r="AP32" s="42">
        <f t="shared" si="25"/>
        <v>0.17757269981887769</v>
      </c>
      <c r="AQ32" s="39">
        <f t="shared" si="26"/>
        <v>2.6717435094814793E-2</v>
      </c>
      <c r="AR32" s="42">
        <f t="shared" si="27"/>
        <v>1.9730299979875299E-2</v>
      </c>
    </row>
    <row r="33" spans="1:44">
      <c r="B33" s="26">
        <v>10</v>
      </c>
      <c r="C33" s="3">
        <v>2902.09</v>
      </c>
      <c r="D33" s="2">
        <v>12571.504999999999</v>
      </c>
      <c r="E33" s="20">
        <v>20472.681</v>
      </c>
      <c r="F33" s="14">
        <v>2436</v>
      </c>
      <c r="G33" s="8">
        <v>39242</v>
      </c>
      <c r="H33" s="39">
        <f t="shared" si="28"/>
        <v>0.2308466647390269</v>
      </c>
      <c r="I33" s="42">
        <f t="shared" si="16"/>
        <v>0.14175427243749855</v>
      </c>
      <c r="J33" s="39">
        <f t="shared" si="17"/>
        <v>2.3084666473902692E-2</v>
      </c>
      <c r="K33" s="42">
        <f t="shared" si="18"/>
        <v>1.4175427243749854E-2</v>
      </c>
      <c r="M33" s="26">
        <v>10</v>
      </c>
      <c r="N33" s="3">
        <v>3846.97</v>
      </c>
      <c r="O33" s="2">
        <v>16547.544000000002</v>
      </c>
      <c r="P33" s="20">
        <v>20584.419000000002</v>
      </c>
      <c r="Q33" s="14">
        <v>3036</v>
      </c>
      <c r="R33" s="8">
        <v>56519</v>
      </c>
      <c r="S33" s="39">
        <f t="shared" si="29"/>
        <v>0.23247981694443595</v>
      </c>
      <c r="T33" s="42">
        <f t="shared" si="19"/>
        <v>0.18688747056693703</v>
      </c>
      <c r="U33" s="39">
        <f t="shared" si="20"/>
        <v>2.3247981694443594E-2</v>
      </c>
      <c r="V33" s="42">
        <f t="shared" si="21"/>
        <v>1.8688747056693704E-2</v>
      </c>
      <c r="X33" s="26">
        <v>10</v>
      </c>
      <c r="Y33" s="3">
        <v>6031.33</v>
      </c>
      <c r="Z33" s="2">
        <v>27191.870999999999</v>
      </c>
      <c r="AA33" s="20">
        <v>38674.76</v>
      </c>
      <c r="AB33" s="14">
        <v>4704</v>
      </c>
      <c r="AC33" s="8">
        <v>73994</v>
      </c>
      <c r="AD33" s="39">
        <f t="shared" si="30"/>
        <v>0.22180636264418876</v>
      </c>
      <c r="AE33" s="42">
        <f t="shared" si="22"/>
        <v>0.15595003045914183</v>
      </c>
      <c r="AF33" s="39">
        <f t="shared" si="23"/>
        <v>2.2180636264418876E-2</v>
      </c>
      <c r="AG33" s="42">
        <f t="shared" si="24"/>
        <v>1.5595003045914182E-2</v>
      </c>
      <c r="AI33" s="26">
        <v>10</v>
      </c>
      <c r="AJ33" s="3">
        <v>8164.2</v>
      </c>
      <c r="AK33" s="2">
        <v>38238.317999999999</v>
      </c>
      <c r="AL33" s="20">
        <v>48501.756999999998</v>
      </c>
      <c r="AM33" s="7">
        <v>6050</v>
      </c>
      <c r="AN33" s="8">
        <v>102283</v>
      </c>
      <c r="AO33" s="39">
        <f t="shared" si="31"/>
        <v>0.21350834521539364</v>
      </c>
      <c r="AP33" s="42">
        <f t="shared" si="25"/>
        <v>0.16832792263587482</v>
      </c>
      <c r="AQ33" s="39">
        <f t="shared" si="26"/>
        <v>2.1350834521539363E-2</v>
      </c>
      <c r="AR33" s="42">
        <f t="shared" si="27"/>
        <v>1.6832792263587481E-2</v>
      </c>
    </row>
    <row r="34" spans="1:44">
      <c r="B34" s="26">
        <v>11</v>
      </c>
      <c r="C34" s="3">
        <v>2902.09</v>
      </c>
      <c r="D34" s="2">
        <v>14583.147999999999</v>
      </c>
      <c r="E34" s="20">
        <v>22286.503000000001</v>
      </c>
      <c r="F34" s="14">
        <v>2436</v>
      </c>
      <c r="G34" s="8">
        <v>49905</v>
      </c>
      <c r="H34" s="39">
        <f t="shared" si="28"/>
        <v>0.19900298618652162</v>
      </c>
      <c r="I34" s="42">
        <f t="shared" si="16"/>
        <v>0.13021737865290037</v>
      </c>
      <c r="J34" s="39">
        <f t="shared" si="17"/>
        <v>1.8091180562411057E-2</v>
      </c>
      <c r="K34" s="42">
        <f t="shared" si="18"/>
        <v>1.1837943513900034E-2</v>
      </c>
      <c r="M34" s="26">
        <v>11</v>
      </c>
      <c r="N34" s="3">
        <v>3846.97</v>
      </c>
      <c r="O34" s="2">
        <v>17086.518</v>
      </c>
      <c r="P34" s="20">
        <v>23288.915000000001</v>
      </c>
      <c r="Q34" s="14">
        <v>3036</v>
      </c>
      <c r="R34" s="8">
        <v>59791</v>
      </c>
      <c r="S34" s="39">
        <f t="shared" si="29"/>
        <v>0.22514651610117403</v>
      </c>
      <c r="T34" s="42">
        <f t="shared" si="19"/>
        <v>0.16518459533215693</v>
      </c>
      <c r="U34" s="39">
        <f t="shared" si="20"/>
        <v>2.046786510010673E-2</v>
      </c>
      <c r="V34" s="42">
        <f t="shared" si="21"/>
        <v>1.5016781393832447E-2</v>
      </c>
      <c r="X34" s="26">
        <v>11</v>
      </c>
      <c r="Y34" s="3">
        <v>6031.33</v>
      </c>
      <c r="Z34" s="2">
        <v>29568.084999999999</v>
      </c>
      <c r="AA34" s="20">
        <v>36314.665000000001</v>
      </c>
      <c r="AB34" s="14">
        <v>4704</v>
      </c>
      <c r="AC34" s="8">
        <v>81014</v>
      </c>
      <c r="AD34" s="39">
        <f t="shared" si="30"/>
        <v>0.20398108298187048</v>
      </c>
      <c r="AE34" s="42">
        <f t="shared" si="22"/>
        <v>0.16608524407426034</v>
      </c>
      <c r="AF34" s="39">
        <f t="shared" si="23"/>
        <v>1.854373481653368E-2</v>
      </c>
      <c r="AG34" s="42">
        <f t="shared" si="24"/>
        <v>1.5098658552205485E-2</v>
      </c>
      <c r="AI34" s="26">
        <v>11</v>
      </c>
      <c r="AJ34" s="3">
        <v>8164.2</v>
      </c>
      <c r="AK34" s="2">
        <v>38984.283000000003</v>
      </c>
      <c r="AL34" s="20">
        <v>54784.347999999998</v>
      </c>
      <c r="AM34" s="7">
        <v>6050</v>
      </c>
      <c r="AN34" s="8">
        <v>108177</v>
      </c>
      <c r="AO34" s="39">
        <f t="shared" si="31"/>
        <v>0.20942285895061863</v>
      </c>
      <c r="AP34" s="42">
        <f t="shared" si="25"/>
        <v>0.14902431621528106</v>
      </c>
      <c r="AQ34" s="39">
        <f t="shared" si="26"/>
        <v>1.9038441722783513E-2</v>
      </c>
      <c r="AR34" s="42">
        <f t="shared" si="27"/>
        <v>1.3547665110480096E-2</v>
      </c>
    </row>
    <row r="35" spans="1:44" ht="15.75" thickBot="1">
      <c r="B35" s="27">
        <v>12</v>
      </c>
      <c r="C35" s="24">
        <v>2902.09</v>
      </c>
      <c r="D35" s="21">
        <v>13689.6</v>
      </c>
      <c r="E35" s="22">
        <v>16794.938999999998</v>
      </c>
      <c r="F35" s="29">
        <v>2436</v>
      </c>
      <c r="G35" s="10">
        <v>46432</v>
      </c>
      <c r="H35" s="40">
        <f t="shared" si="28"/>
        <v>0.21199231533426835</v>
      </c>
      <c r="I35" s="43">
        <f t="shared" si="16"/>
        <v>0.17279550702744442</v>
      </c>
      <c r="J35" s="40">
        <f t="shared" si="17"/>
        <v>1.7666026277855695E-2</v>
      </c>
      <c r="K35" s="44">
        <f t="shared" si="18"/>
        <v>1.4399625585620369E-2</v>
      </c>
      <c r="M35" s="27">
        <v>12</v>
      </c>
      <c r="N35" s="24">
        <v>3846.97</v>
      </c>
      <c r="O35" s="21">
        <v>18152.98</v>
      </c>
      <c r="P35" s="22">
        <v>22215.643</v>
      </c>
      <c r="Q35" s="29">
        <v>3036</v>
      </c>
      <c r="R35" s="10">
        <v>66343</v>
      </c>
      <c r="S35" s="40">
        <f t="shared" si="29"/>
        <v>0.21191947548005891</v>
      </c>
      <c r="T35" s="43">
        <f t="shared" si="19"/>
        <v>0.17316491807146883</v>
      </c>
      <c r="U35" s="40">
        <f t="shared" si="20"/>
        <v>1.765995629000491E-2</v>
      </c>
      <c r="V35" s="44">
        <f t="shared" si="21"/>
        <v>1.4430409839289069E-2</v>
      </c>
      <c r="X35" s="27">
        <v>12</v>
      </c>
      <c r="Y35" s="24">
        <v>6031.33</v>
      </c>
      <c r="Z35" s="21">
        <v>30479.809000000001</v>
      </c>
      <c r="AA35" s="22">
        <v>34319.364999999998</v>
      </c>
      <c r="AB35" s="29">
        <v>4704</v>
      </c>
      <c r="AC35" s="10">
        <v>89367</v>
      </c>
      <c r="AD35" s="40">
        <f t="shared" si="30"/>
        <v>0.19787952083295535</v>
      </c>
      <c r="AE35" s="43">
        <f t="shared" si="22"/>
        <v>0.17574130523685388</v>
      </c>
      <c r="AF35" s="40">
        <f t="shared" si="23"/>
        <v>1.6489960069412946E-2</v>
      </c>
      <c r="AG35" s="44">
        <f t="shared" si="24"/>
        <v>1.4645108769737824E-2</v>
      </c>
      <c r="AI35" s="27">
        <v>12</v>
      </c>
      <c r="AJ35" s="24">
        <v>8164.2</v>
      </c>
      <c r="AK35" s="21">
        <v>38940.491000000002</v>
      </c>
      <c r="AL35" s="22">
        <v>50043.391000000003</v>
      </c>
      <c r="AM35" s="9">
        <v>6050</v>
      </c>
      <c r="AN35" s="10">
        <v>127326</v>
      </c>
      <c r="AO35" s="40">
        <f t="shared" si="31"/>
        <v>0.20965837333689499</v>
      </c>
      <c r="AP35" s="43">
        <f t="shared" si="25"/>
        <v>0.1631424217435625</v>
      </c>
      <c r="AQ35" s="40">
        <f t="shared" si="26"/>
        <v>1.7471531111407916E-2</v>
      </c>
      <c r="AR35" s="44">
        <f t="shared" si="27"/>
        <v>1.3595201811963541E-2</v>
      </c>
    </row>
    <row r="40" spans="1:44">
      <c r="A40" s="117" t="s">
        <v>23</v>
      </c>
      <c r="B40" s="117"/>
      <c r="C40" s="117"/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</row>
    <row r="41" spans="1:44" ht="15.75" thickBot="1"/>
    <row r="42" spans="1:44" ht="15.75" thickBot="1">
      <c r="B42" s="110" t="s">
        <v>0</v>
      </c>
      <c r="C42" s="111"/>
      <c r="D42" s="111"/>
      <c r="E42" s="111"/>
      <c r="F42" s="111"/>
      <c r="G42" s="111"/>
      <c r="H42" s="111"/>
      <c r="I42" s="111"/>
      <c r="J42" s="111"/>
      <c r="K42" s="112"/>
      <c r="M42" s="110" t="s">
        <v>1</v>
      </c>
      <c r="N42" s="111"/>
      <c r="O42" s="111"/>
      <c r="P42" s="111"/>
      <c r="Q42" s="111"/>
      <c r="R42" s="111"/>
      <c r="S42" s="111"/>
      <c r="T42" s="111"/>
      <c r="U42" s="111"/>
      <c r="V42" s="112"/>
      <c r="X42" s="110" t="s">
        <v>2</v>
      </c>
      <c r="Y42" s="111"/>
      <c r="Z42" s="111"/>
      <c r="AA42" s="111"/>
      <c r="AB42" s="111"/>
      <c r="AC42" s="111"/>
      <c r="AD42" s="111"/>
      <c r="AE42" s="111"/>
      <c r="AF42" s="111"/>
      <c r="AG42" s="112"/>
      <c r="AI42" s="110" t="s">
        <v>3</v>
      </c>
      <c r="AJ42" s="111"/>
      <c r="AK42" s="111"/>
      <c r="AL42" s="111"/>
      <c r="AM42" s="111"/>
      <c r="AN42" s="111"/>
      <c r="AO42" s="111"/>
      <c r="AP42" s="111"/>
      <c r="AQ42" s="111"/>
      <c r="AR42" s="112"/>
    </row>
    <row r="43" spans="1:44" ht="15.75" thickBot="1">
      <c r="B43" s="16" t="s">
        <v>13</v>
      </c>
      <c r="C43" s="113" t="s">
        <v>14</v>
      </c>
      <c r="D43" s="113"/>
      <c r="E43" s="114"/>
      <c r="F43" s="115" t="s">
        <v>18</v>
      </c>
      <c r="G43" s="116"/>
      <c r="H43" s="118" t="s">
        <v>26</v>
      </c>
      <c r="I43" s="118"/>
      <c r="J43" s="118" t="s">
        <v>27</v>
      </c>
      <c r="K43" s="118"/>
      <c r="M43" s="16" t="s">
        <v>13</v>
      </c>
      <c r="N43" s="113" t="s">
        <v>14</v>
      </c>
      <c r="O43" s="113"/>
      <c r="P43" s="114"/>
      <c r="Q43" s="115" t="s">
        <v>18</v>
      </c>
      <c r="R43" s="116"/>
      <c r="S43" s="118" t="s">
        <v>26</v>
      </c>
      <c r="T43" s="118"/>
      <c r="U43" s="118" t="s">
        <v>27</v>
      </c>
      <c r="V43" s="118"/>
      <c r="X43" s="16" t="s">
        <v>13</v>
      </c>
      <c r="Y43" s="113" t="s">
        <v>14</v>
      </c>
      <c r="Z43" s="113"/>
      <c r="AA43" s="114"/>
      <c r="AB43" s="115" t="s">
        <v>18</v>
      </c>
      <c r="AC43" s="116"/>
      <c r="AD43" s="118" t="s">
        <v>26</v>
      </c>
      <c r="AE43" s="118"/>
      <c r="AF43" s="118" t="s">
        <v>27</v>
      </c>
      <c r="AG43" s="118"/>
      <c r="AI43" s="16" t="s">
        <v>13</v>
      </c>
      <c r="AJ43" s="113" t="s">
        <v>14</v>
      </c>
      <c r="AK43" s="113"/>
      <c r="AL43" s="114"/>
      <c r="AM43" s="115" t="s">
        <v>18</v>
      </c>
      <c r="AN43" s="116"/>
      <c r="AO43" s="118" t="s">
        <v>26</v>
      </c>
      <c r="AP43" s="118"/>
      <c r="AQ43" s="118" t="s">
        <v>27</v>
      </c>
      <c r="AR43" s="118"/>
    </row>
    <row r="44" spans="1:44" ht="15.75" thickBot="1">
      <c r="B44" s="32"/>
      <c r="C44" s="5" t="s">
        <v>12</v>
      </c>
      <c r="D44" s="1" t="s">
        <v>15</v>
      </c>
      <c r="E44" s="8" t="s">
        <v>16</v>
      </c>
      <c r="F44" s="11" t="s">
        <v>19</v>
      </c>
      <c r="G44" s="13" t="s">
        <v>17</v>
      </c>
      <c r="H44" s="11" t="s">
        <v>15</v>
      </c>
      <c r="I44" s="13" t="s">
        <v>16</v>
      </c>
      <c r="J44" s="12" t="s">
        <v>15</v>
      </c>
      <c r="K44" s="13" t="s">
        <v>16</v>
      </c>
      <c r="M44" s="32"/>
      <c r="N44" s="5" t="s">
        <v>12</v>
      </c>
      <c r="O44" s="1" t="s">
        <v>15</v>
      </c>
      <c r="P44" s="8" t="s">
        <v>16</v>
      </c>
      <c r="Q44" s="11" t="s">
        <v>19</v>
      </c>
      <c r="R44" s="13" t="s">
        <v>17</v>
      </c>
      <c r="S44" s="11" t="s">
        <v>15</v>
      </c>
      <c r="T44" s="13" t="s">
        <v>16</v>
      </c>
      <c r="U44" s="12" t="s">
        <v>15</v>
      </c>
      <c r="V44" s="13" t="s">
        <v>16</v>
      </c>
      <c r="X44" s="32"/>
      <c r="Y44" s="5" t="s">
        <v>12</v>
      </c>
      <c r="Z44" s="1" t="s">
        <v>15</v>
      </c>
      <c r="AA44" s="8" t="s">
        <v>16</v>
      </c>
      <c r="AB44" s="11" t="s">
        <v>19</v>
      </c>
      <c r="AC44" s="13" t="s">
        <v>17</v>
      </c>
      <c r="AD44" s="11" t="s">
        <v>15</v>
      </c>
      <c r="AE44" s="13" t="s">
        <v>16</v>
      </c>
      <c r="AF44" s="12" t="s">
        <v>15</v>
      </c>
      <c r="AG44" s="13" t="s">
        <v>16</v>
      </c>
      <c r="AI44" s="32"/>
      <c r="AJ44" s="5" t="s">
        <v>12</v>
      </c>
      <c r="AK44" s="1" t="s">
        <v>15</v>
      </c>
      <c r="AL44" s="8" t="s">
        <v>16</v>
      </c>
      <c r="AM44" s="11" t="s">
        <v>19</v>
      </c>
      <c r="AN44" s="13" t="s">
        <v>17</v>
      </c>
      <c r="AO44" s="11" t="s">
        <v>15</v>
      </c>
      <c r="AP44" s="13" t="s">
        <v>16</v>
      </c>
      <c r="AQ44" s="12" t="s">
        <v>15</v>
      </c>
      <c r="AR44" s="13" t="s">
        <v>16</v>
      </c>
    </row>
    <row r="45" spans="1:44">
      <c r="B45" s="25">
        <v>2</v>
      </c>
      <c r="C45" s="23">
        <v>480.03</v>
      </c>
      <c r="D45" s="17">
        <v>5351.9949999999999</v>
      </c>
      <c r="E45" s="18">
        <v>2138.2429999999999</v>
      </c>
      <c r="F45" s="14">
        <v>394</v>
      </c>
      <c r="G45" s="8">
        <v>0</v>
      </c>
      <c r="H45" s="38">
        <f>C45/D45</f>
        <v>8.969178782865081E-2</v>
      </c>
      <c r="I45" s="41">
        <f>C45/E45</f>
        <v>0.22449740277414681</v>
      </c>
      <c r="J45" s="38">
        <f>H45/B45</f>
        <v>4.4845893914325405E-2</v>
      </c>
      <c r="K45" s="41">
        <f>I45/B45</f>
        <v>0.11224870138707341</v>
      </c>
      <c r="M45" s="25">
        <v>2</v>
      </c>
      <c r="N45" s="23">
        <v>946.97</v>
      </c>
      <c r="O45" s="17">
        <v>16270.001</v>
      </c>
      <c r="P45" s="18">
        <v>4092.2379999999998</v>
      </c>
      <c r="Q45" s="30">
        <v>730</v>
      </c>
      <c r="R45" s="6">
        <v>0</v>
      </c>
      <c r="S45" s="38">
        <f>N45/O45</f>
        <v>5.8203438340292665E-2</v>
      </c>
      <c r="T45" s="41">
        <f>N45/P45</f>
        <v>0.2314063844771492</v>
      </c>
      <c r="U45" s="38">
        <f>S45/M45</f>
        <v>2.9101719170146333E-2</v>
      </c>
      <c r="V45" s="41">
        <f>T45/M45</f>
        <v>0.1157031922385746</v>
      </c>
      <c r="X45" s="25">
        <v>2</v>
      </c>
      <c r="Y45" s="23">
        <v>2113.884</v>
      </c>
      <c r="Z45" s="17">
        <v>69216.171000000002</v>
      </c>
      <c r="AA45" s="18">
        <v>9406.6610000000001</v>
      </c>
      <c r="AB45" s="30">
        <v>1584</v>
      </c>
      <c r="AC45" s="6">
        <v>0</v>
      </c>
      <c r="AD45" s="38">
        <f>Y45/Z45</f>
        <v>3.0540319833641187E-2</v>
      </c>
      <c r="AE45" s="41">
        <f>Y45/AA45</f>
        <v>0.22472203473687422</v>
      </c>
      <c r="AF45" s="38">
        <f>AD45/X45</f>
        <v>1.5270159916820594E-2</v>
      </c>
      <c r="AG45" s="41">
        <f>AE45/X45</f>
        <v>0.11236101736843711</v>
      </c>
      <c r="AI45" s="25">
        <v>2</v>
      </c>
      <c r="AJ45" s="23">
        <v>3264.663</v>
      </c>
      <c r="AK45" s="17">
        <v>166666.88200000001</v>
      </c>
      <c r="AL45" s="18">
        <v>14358.64</v>
      </c>
      <c r="AM45" s="4">
        <v>2311</v>
      </c>
      <c r="AN45" s="6">
        <v>0</v>
      </c>
      <c r="AO45" s="38">
        <f>AJ45/AK45</f>
        <v>1.9587952692365119E-2</v>
      </c>
      <c r="AP45" s="41">
        <f>AJ45/AL45</f>
        <v>0.22736575330254119</v>
      </c>
      <c r="AQ45" s="38">
        <f>AO45/AI45</f>
        <v>9.7939763461825594E-3</v>
      </c>
      <c r="AR45" s="41">
        <f>AP45/AI45</f>
        <v>0.1136828766512706</v>
      </c>
    </row>
    <row r="46" spans="1:44">
      <c r="B46" s="26">
        <v>3</v>
      </c>
      <c r="C46" s="3">
        <v>480.03</v>
      </c>
      <c r="D46" s="2">
        <v>5429.31</v>
      </c>
      <c r="E46" s="20">
        <v>3300.1019999999999</v>
      </c>
      <c r="F46" s="14">
        <v>394</v>
      </c>
      <c r="G46" s="8">
        <v>0</v>
      </c>
      <c r="H46" s="39">
        <f>C46/D46</f>
        <v>8.8414549915182578E-2</v>
      </c>
      <c r="I46" s="42">
        <f>C46/E46</f>
        <v>0.14545914035384361</v>
      </c>
      <c r="J46" s="39">
        <f>H46/B46</f>
        <v>2.9471516638394191E-2</v>
      </c>
      <c r="K46" s="42">
        <f>I46/B46</f>
        <v>4.8486380117947869E-2</v>
      </c>
      <c r="M46" s="26">
        <v>3</v>
      </c>
      <c r="N46" s="3">
        <v>946.97</v>
      </c>
      <c r="O46" s="2">
        <v>17326.895</v>
      </c>
      <c r="P46" s="20">
        <v>5158.3040000000001</v>
      </c>
      <c r="Q46" s="14">
        <v>730</v>
      </c>
      <c r="R46" s="8">
        <v>0</v>
      </c>
      <c r="S46" s="39">
        <f>N46/O46</f>
        <v>5.4653185120588539E-2</v>
      </c>
      <c r="T46" s="42">
        <f>N46/P46</f>
        <v>0.18358165784723041</v>
      </c>
      <c r="U46" s="39">
        <f>S46/M46</f>
        <v>1.8217728373529512E-2</v>
      </c>
      <c r="V46" s="42">
        <f>T46/M46</f>
        <v>6.11938859490768E-2</v>
      </c>
      <c r="X46" s="26">
        <v>3</v>
      </c>
      <c r="Y46" s="3">
        <v>2113.884</v>
      </c>
      <c r="Z46" s="2">
        <v>71611.856</v>
      </c>
      <c r="AA46" s="20">
        <v>12093.352999999999</v>
      </c>
      <c r="AB46" s="14">
        <v>1584</v>
      </c>
      <c r="AC46" s="8">
        <v>0</v>
      </c>
      <c r="AD46" s="39">
        <f>Y46/Z46</f>
        <v>2.9518631663449695E-2</v>
      </c>
      <c r="AE46" s="42">
        <f>Y46/AA46</f>
        <v>0.17479717990535795</v>
      </c>
      <c r="AF46" s="39">
        <f>AD46/X46</f>
        <v>9.8395438878165643E-3</v>
      </c>
      <c r="AG46" s="42">
        <f>AE46/X46</f>
        <v>5.8265726635119315E-2</v>
      </c>
      <c r="AI46" s="26">
        <v>3</v>
      </c>
      <c r="AJ46" s="3">
        <v>3264.663</v>
      </c>
      <c r="AK46" s="2">
        <v>167890.829</v>
      </c>
      <c r="AL46" s="20">
        <v>18460.269</v>
      </c>
      <c r="AM46" s="7">
        <v>2311</v>
      </c>
      <c r="AN46" s="8">
        <v>0</v>
      </c>
      <c r="AO46" s="39">
        <f>AJ46/AK46</f>
        <v>1.9445153850541772E-2</v>
      </c>
      <c r="AP46" s="42">
        <f>AJ46/AL46</f>
        <v>0.17684807301562072</v>
      </c>
      <c r="AQ46" s="39">
        <f>AO46/AI46</f>
        <v>6.481717950180591E-3</v>
      </c>
      <c r="AR46" s="42">
        <f>AP46/AI46</f>
        <v>5.8949357671873572E-2</v>
      </c>
    </row>
    <row r="47" spans="1:44">
      <c r="B47" s="26">
        <v>4</v>
      </c>
      <c r="C47" s="3">
        <v>480.03</v>
      </c>
      <c r="D47" s="2">
        <v>5264.8580000000002</v>
      </c>
      <c r="E47" s="20">
        <v>3252.8760000000002</v>
      </c>
      <c r="F47" s="14">
        <v>394</v>
      </c>
      <c r="G47" s="8">
        <f>403-394</f>
        <v>9</v>
      </c>
      <c r="H47" s="39">
        <f>C47/D47</f>
        <v>9.1176248248290834E-2</v>
      </c>
      <c r="I47" s="42">
        <f t="shared" ref="I47:I55" si="32">C47/E47</f>
        <v>0.14757094952282224</v>
      </c>
      <c r="J47" s="39">
        <f t="shared" ref="J47:J55" si="33">H47/B47</f>
        <v>2.2794062062072708E-2</v>
      </c>
      <c r="K47" s="42">
        <f t="shared" ref="K47:K55" si="34">I47/B47</f>
        <v>3.6892737380705559E-2</v>
      </c>
      <c r="M47" s="26">
        <v>4</v>
      </c>
      <c r="N47" s="3">
        <v>946.97</v>
      </c>
      <c r="O47" s="2">
        <v>15724.334999999999</v>
      </c>
      <c r="P47" s="20">
        <v>6475.3649999999998</v>
      </c>
      <c r="Q47" s="14">
        <v>730</v>
      </c>
      <c r="R47" s="8">
        <v>17</v>
      </c>
      <c r="S47" s="39">
        <f>N47/O47</f>
        <v>6.0223214527037237E-2</v>
      </c>
      <c r="T47" s="42">
        <f t="shared" ref="T47:T54" si="35">N47/P47</f>
        <v>0.14624194929552234</v>
      </c>
      <c r="U47" s="39">
        <f t="shared" ref="U47:U55" si="36">S47/M47</f>
        <v>1.5055803631759309E-2</v>
      </c>
      <c r="V47" s="42">
        <f t="shared" ref="V47:V55" si="37">T47/M47</f>
        <v>3.6560487323880585E-2</v>
      </c>
      <c r="X47" s="26">
        <v>4</v>
      </c>
      <c r="Y47" s="3">
        <v>2113.884</v>
      </c>
      <c r="Z47" s="2">
        <v>62344.453000000001</v>
      </c>
      <c r="AA47" s="20">
        <v>13088.253000000001</v>
      </c>
      <c r="AB47" s="14">
        <v>1584</v>
      </c>
      <c r="AC47" s="8">
        <f>1861-1584</f>
        <v>277</v>
      </c>
      <c r="AD47" s="39">
        <f>Y47/Z47</f>
        <v>3.3906528941716758E-2</v>
      </c>
      <c r="AE47" s="42">
        <f t="shared" ref="AE47:AE54" si="38">Y47/AA47</f>
        <v>0.16151001971004075</v>
      </c>
      <c r="AF47" s="39">
        <f t="shared" ref="AF47:AF55" si="39">AD47/X47</f>
        <v>8.4766322354291896E-3</v>
      </c>
      <c r="AG47" s="42">
        <f t="shared" ref="AG47:AG55" si="40">AE47/X47</f>
        <v>4.0377504927510188E-2</v>
      </c>
      <c r="AI47" s="26">
        <v>4</v>
      </c>
      <c r="AJ47" s="3">
        <v>3264.663</v>
      </c>
      <c r="AK47" s="2">
        <v>148154.29</v>
      </c>
      <c r="AL47" s="20">
        <v>18592.751</v>
      </c>
      <c r="AM47" s="7">
        <v>2311</v>
      </c>
      <c r="AN47" s="8">
        <f>2824-2311</f>
        <v>513</v>
      </c>
      <c r="AO47" s="39">
        <f>AJ47/AK47</f>
        <v>2.2035561710700379E-2</v>
      </c>
      <c r="AP47" s="42">
        <f t="shared" ref="AP47:AP54" si="41">AJ47/AL47</f>
        <v>0.17558794822777973</v>
      </c>
      <c r="AQ47" s="39">
        <f t="shared" ref="AQ47:AQ55" si="42">AO47/AI47</f>
        <v>5.5088904276750948E-3</v>
      </c>
      <c r="AR47" s="42">
        <f t="shared" ref="AR47:AR55" si="43">AP47/AI47</f>
        <v>4.3896987056944933E-2</v>
      </c>
    </row>
    <row r="48" spans="1:44">
      <c r="B48" s="26">
        <v>5</v>
      </c>
      <c r="C48" s="3">
        <v>480.03</v>
      </c>
      <c r="D48" s="2">
        <v>5263.1480000000001</v>
      </c>
      <c r="E48" s="20">
        <v>3266.4569999999999</v>
      </c>
      <c r="F48" s="14">
        <v>394</v>
      </c>
      <c r="G48" s="8">
        <v>11</v>
      </c>
      <c r="H48" s="39">
        <f t="shared" ref="H48:H55" si="44">C48/D48</f>
        <v>9.1205871467038346E-2</v>
      </c>
      <c r="I48" s="42">
        <f t="shared" si="32"/>
        <v>0.14695739144890013</v>
      </c>
      <c r="J48" s="39">
        <f t="shared" si="33"/>
        <v>1.8241174293407669E-2</v>
      </c>
      <c r="K48" s="42">
        <f t="shared" si="34"/>
        <v>2.9391478289780025E-2</v>
      </c>
      <c r="M48" s="26">
        <v>5</v>
      </c>
      <c r="N48" s="3">
        <v>946.97</v>
      </c>
      <c r="O48" s="2">
        <v>12032.311</v>
      </c>
      <c r="P48" s="20">
        <v>5180.2709999999997</v>
      </c>
      <c r="Q48" s="14">
        <v>730</v>
      </c>
      <c r="R48" s="8">
        <v>0</v>
      </c>
      <c r="S48" s="39">
        <f t="shared" ref="S48:S55" si="45">N48/O48</f>
        <v>7.8702254288473758E-2</v>
      </c>
      <c r="T48" s="42">
        <f t="shared" si="35"/>
        <v>0.18280317767159288</v>
      </c>
      <c r="U48" s="39">
        <f t="shared" si="36"/>
        <v>1.5740450857694752E-2</v>
      </c>
      <c r="V48" s="42">
        <f t="shared" si="37"/>
        <v>3.6560635534318577E-2</v>
      </c>
      <c r="X48" s="26">
        <v>5</v>
      </c>
      <c r="Y48" s="3">
        <v>2113.884</v>
      </c>
      <c r="Z48" s="2">
        <v>49740.760999999999</v>
      </c>
      <c r="AA48" s="20">
        <v>13337.815000000001</v>
      </c>
      <c r="AB48" s="14">
        <v>1584</v>
      </c>
      <c r="AC48" s="8">
        <f>2745-1584</f>
        <v>1161</v>
      </c>
      <c r="AD48" s="39">
        <f t="shared" ref="AD48:AD55" si="46">Y48/Z48</f>
        <v>4.2498022899167147E-2</v>
      </c>
      <c r="AE48" s="42">
        <f t="shared" si="38"/>
        <v>0.15848802821151739</v>
      </c>
      <c r="AF48" s="39">
        <f t="shared" si="39"/>
        <v>8.4996045798334287E-3</v>
      </c>
      <c r="AG48" s="42">
        <f t="shared" si="40"/>
        <v>3.1697605642303478E-2</v>
      </c>
      <c r="AI48" s="26">
        <v>5</v>
      </c>
      <c r="AJ48" s="3">
        <v>3264.663</v>
      </c>
      <c r="AK48" s="2">
        <v>130683.92</v>
      </c>
      <c r="AL48" s="20">
        <v>19671.386999999999</v>
      </c>
      <c r="AM48" s="7">
        <v>2311</v>
      </c>
      <c r="AN48" s="8">
        <f>3280-2311</f>
        <v>969</v>
      </c>
      <c r="AO48" s="39">
        <f t="shared" ref="AO48:AO55" si="47">AJ48/AK48</f>
        <v>2.4981367256201068E-2</v>
      </c>
      <c r="AP48" s="42">
        <f t="shared" si="41"/>
        <v>0.16595998035115675</v>
      </c>
      <c r="AQ48" s="39">
        <f t="shared" si="42"/>
        <v>4.9962734512402135E-3</v>
      </c>
      <c r="AR48" s="42">
        <f t="shared" si="43"/>
        <v>3.319199607023135E-2</v>
      </c>
    </row>
    <row r="49" spans="1:44">
      <c r="B49" s="26">
        <v>6</v>
      </c>
      <c r="C49" s="3">
        <v>480.03</v>
      </c>
      <c r="D49" s="2">
        <v>4954.0259999999998</v>
      </c>
      <c r="E49" s="20">
        <v>2904.4450000000002</v>
      </c>
      <c r="F49" s="14">
        <v>394</v>
      </c>
      <c r="G49" s="8">
        <f>441-394</f>
        <v>47</v>
      </c>
      <c r="H49" s="39">
        <f t="shared" si="44"/>
        <v>9.6896948058003723E-2</v>
      </c>
      <c r="I49" s="42">
        <f t="shared" si="32"/>
        <v>0.1652742606590932</v>
      </c>
      <c r="J49" s="39">
        <f t="shared" si="33"/>
        <v>1.6149491343000619E-2</v>
      </c>
      <c r="K49" s="42">
        <f t="shared" si="34"/>
        <v>2.7545710109848867E-2</v>
      </c>
      <c r="M49" s="26">
        <v>6</v>
      </c>
      <c r="N49" s="3">
        <v>946.97</v>
      </c>
      <c r="O49" s="2">
        <v>15327.514999999999</v>
      </c>
      <c r="P49" s="20">
        <v>5797.3209999999999</v>
      </c>
      <c r="Q49" s="14">
        <v>730</v>
      </c>
      <c r="R49" s="8">
        <v>50</v>
      </c>
      <c r="S49" s="39">
        <f t="shared" si="45"/>
        <v>6.1782356761679896E-2</v>
      </c>
      <c r="T49" s="42">
        <f t="shared" si="35"/>
        <v>0.16334613867336309</v>
      </c>
      <c r="U49" s="39">
        <f t="shared" si="36"/>
        <v>1.0297059460279983E-2</v>
      </c>
      <c r="V49" s="42">
        <f t="shared" si="37"/>
        <v>2.7224356445560514E-2</v>
      </c>
      <c r="X49" s="26">
        <v>6</v>
      </c>
      <c r="Y49" s="3">
        <v>2113.884</v>
      </c>
      <c r="Z49" s="2">
        <v>38574.648999999998</v>
      </c>
      <c r="AA49" s="20">
        <v>13430.905000000001</v>
      </c>
      <c r="AB49" s="14">
        <v>1584</v>
      </c>
      <c r="AC49" s="8">
        <f>3351-1584</f>
        <v>1767</v>
      </c>
      <c r="AD49" s="39">
        <f t="shared" si="46"/>
        <v>5.4799824620568816E-2</v>
      </c>
      <c r="AE49" s="42">
        <f t="shared" si="38"/>
        <v>0.15738954299803326</v>
      </c>
      <c r="AF49" s="39">
        <f t="shared" si="39"/>
        <v>9.1333041034281359E-3</v>
      </c>
      <c r="AG49" s="42">
        <f t="shared" si="40"/>
        <v>2.6231590499672209E-2</v>
      </c>
      <c r="AI49" s="26">
        <v>6</v>
      </c>
      <c r="AJ49" s="3">
        <v>3264.663</v>
      </c>
      <c r="AK49" s="2">
        <v>79092.873000000007</v>
      </c>
      <c r="AL49" s="20">
        <v>19095.439999999999</v>
      </c>
      <c r="AM49" s="7">
        <v>2311</v>
      </c>
      <c r="AN49" s="8">
        <f>5741-2311</f>
        <v>3430</v>
      </c>
      <c r="AO49" s="39">
        <f t="shared" si="47"/>
        <v>4.127632334205384E-2</v>
      </c>
      <c r="AP49" s="42">
        <f t="shared" si="41"/>
        <v>0.1709655813115592</v>
      </c>
      <c r="AQ49" s="39">
        <f t="shared" si="42"/>
        <v>6.8793872236756403E-3</v>
      </c>
      <c r="AR49" s="42">
        <f t="shared" si="43"/>
        <v>2.8494263551926535E-2</v>
      </c>
    </row>
    <row r="50" spans="1:44">
      <c r="B50" s="26">
        <v>7</v>
      </c>
      <c r="C50" s="3">
        <v>480.03</v>
      </c>
      <c r="D50" s="2">
        <v>3759.7310000000002</v>
      </c>
      <c r="E50" s="20">
        <v>3268.2939999999999</v>
      </c>
      <c r="F50" s="14">
        <v>394</v>
      </c>
      <c r="G50" s="8">
        <f>432-394</f>
        <v>38</v>
      </c>
      <c r="H50" s="39">
        <f t="shared" si="44"/>
        <v>0.12767668750769667</v>
      </c>
      <c r="I50" s="42">
        <f t="shared" si="32"/>
        <v>0.14687479155791983</v>
      </c>
      <c r="J50" s="39">
        <f t="shared" si="33"/>
        <v>1.8239526786813811E-2</v>
      </c>
      <c r="K50" s="42">
        <f t="shared" si="34"/>
        <v>2.0982113079702831E-2</v>
      </c>
      <c r="M50" s="26">
        <v>7</v>
      </c>
      <c r="N50" s="3">
        <v>946.97</v>
      </c>
      <c r="O50" s="2">
        <v>12844.541999999999</v>
      </c>
      <c r="P50" s="20">
        <v>6680.9470000000001</v>
      </c>
      <c r="Q50" s="14">
        <v>730</v>
      </c>
      <c r="R50" s="8">
        <f>1070-730</f>
        <v>340</v>
      </c>
      <c r="S50" s="39">
        <f t="shared" si="45"/>
        <v>7.3725478105797784E-2</v>
      </c>
      <c r="T50" s="42">
        <f t="shared" si="35"/>
        <v>0.14174188180208586</v>
      </c>
      <c r="U50" s="39">
        <f t="shared" si="36"/>
        <v>1.0532211157971112E-2</v>
      </c>
      <c r="V50" s="42">
        <f t="shared" si="37"/>
        <v>2.0248840257440837E-2</v>
      </c>
      <c r="X50" s="26">
        <v>7</v>
      </c>
      <c r="Y50" s="3">
        <v>2113.884</v>
      </c>
      <c r="Z50" s="2">
        <f>40263.42</f>
        <v>40263.42</v>
      </c>
      <c r="AA50" s="20">
        <v>14625.79</v>
      </c>
      <c r="AB50" s="14">
        <v>1584</v>
      </c>
      <c r="AC50" s="8">
        <f>3303-1584</f>
        <v>1719</v>
      </c>
      <c r="AD50" s="39">
        <f t="shared" si="46"/>
        <v>5.2501352344137685E-2</v>
      </c>
      <c r="AE50" s="42">
        <f t="shared" si="38"/>
        <v>0.14453126976388966</v>
      </c>
      <c r="AF50" s="39">
        <f t="shared" si="39"/>
        <v>7.5001931920196689E-3</v>
      </c>
      <c r="AG50" s="42">
        <f t="shared" si="40"/>
        <v>2.0647324251984237E-2</v>
      </c>
      <c r="AI50" s="26">
        <v>7</v>
      </c>
      <c r="AJ50" s="3">
        <v>3264.663</v>
      </c>
      <c r="AK50" s="2">
        <v>123279.88800000001</v>
      </c>
      <c r="AL50" s="20">
        <v>19680.317999999999</v>
      </c>
      <c r="AM50" s="7">
        <v>2311</v>
      </c>
      <c r="AN50" s="8">
        <f>3843-2311</f>
        <v>1532</v>
      </c>
      <c r="AO50" s="39">
        <f t="shared" si="47"/>
        <v>2.6481716141727837E-2</v>
      </c>
      <c r="AP50" s="42">
        <f t="shared" si="41"/>
        <v>0.16588466710751321</v>
      </c>
      <c r="AQ50" s="39">
        <f t="shared" si="42"/>
        <v>3.7831023059611197E-3</v>
      </c>
      <c r="AR50" s="42">
        <f t="shared" si="43"/>
        <v>2.3697809586787601E-2</v>
      </c>
    </row>
    <row r="51" spans="1:44">
      <c r="B51" s="26">
        <v>8</v>
      </c>
      <c r="C51" s="3">
        <v>480.03</v>
      </c>
      <c r="D51" s="2">
        <v>4479.7209999999995</v>
      </c>
      <c r="E51" s="20">
        <v>2623.7759999999998</v>
      </c>
      <c r="F51" s="14">
        <v>394</v>
      </c>
      <c r="G51" s="8">
        <f>517-394</f>
        <v>123</v>
      </c>
      <c r="H51" s="39">
        <f t="shared" si="44"/>
        <v>0.10715622691681023</v>
      </c>
      <c r="I51" s="42">
        <f t="shared" si="32"/>
        <v>0.18295388020928616</v>
      </c>
      <c r="J51" s="39">
        <f t="shared" si="33"/>
        <v>1.3394528364601279E-2</v>
      </c>
      <c r="K51" s="42">
        <f t="shared" si="34"/>
        <v>2.286923502616077E-2</v>
      </c>
      <c r="M51" s="26">
        <v>8</v>
      </c>
      <c r="N51" s="3">
        <v>946.97</v>
      </c>
      <c r="O51" s="2">
        <v>8217.4930000000004</v>
      </c>
      <c r="P51" s="20">
        <v>6046.1779999999999</v>
      </c>
      <c r="Q51" s="14">
        <v>730</v>
      </c>
      <c r="R51" s="8">
        <f>1282-730</f>
        <v>552</v>
      </c>
      <c r="S51" s="39">
        <f t="shared" si="45"/>
        <v>0.11523830929944205</v>
      </c>
      <c r="T51" s="42">
        <f t="shared" si="35"/>
        <v>0.15662291120109267</v>
      </c>
      <c r="U51" s="39">
        <f t="shared" si="36"/>
        <v>1.4404788662430256E-2</v>
      </c>
      <c r="V51" s="42">
        <f t="shared" si="37"/>
        <v>1.9577863900136584E-2</v>
      </c>
      <c r="X51" s="26">
        <v>8</v>
      </c>
      <c r="Y51" s="3">
        <v>2113.884</v>
      </c>
      <c r="Z51" s="2">
        <v>45199.940999999999</v>
      </c>
      <c r="AA51" s="20">
        <v>11548.906000000001</v>
      </c>
      <c r="AB51" s="14">
        <v>1584</v>
      </c>
      <c r="AC51" s="8">
        <f>2904-1584</f>
        <v>1320</v>
      </c>
      <c r="AD51" s="39">
        <f t="shared" si="46"/>
        <v>4.6767406178693904E-2</v>
      </c>
      <c r="AE51" s="42">
        <f t="shared" si="38"/>
        <v>0.18303759680787079</v>
      </c>
      <c r="AF51" s="39">
        <f t="shared" si="39"/>
        <v>5.845925772336738E-3</v>
      </c>
      <c r="AG51" s="42">
        <f t="shared" si="40"/>
        <v>2.2879699600983849E-2</v>
      </c>
      <c r="AI51" s="26">
        <v>8</v>
      </c>
      <c r="AJ51" s="3">
        <v>3264.663</v>
      </c>
      <c r="AK51" s="2">
        <v>87478.361000000004</v>
      </c>
      <c r="AL51" s="20">
        <v>17819.043000000001</v>
      </c>
      <c r="AM51" s="7">
        <v>2311</v>
      </c>
      <c r="AN51" s="8">
        <f>4536-2311</f>
        <v>2225</v>
      </c>
      <c r="AO51" s="39">
        <f t="shared" si="47"/>
        <v>3.7319663545136605E-2</v>
      </c>
      <c r="AP51" s="42">
        <f t="shared" si="41"/>
        <v>0.18321202771664</v>
      </c>
      <c r="AQ51" s="39">
        <f t="shared" si="42"/>
        <v>4.6649579431420757E-3</v>
      </c>
      <c r="AR51" s="42">
        <f t="shared" si="43"/>
        <v>2.290150346458E-2</v>
      </c>
    </row>
    <row r="52" spans="1:44">
      <c r="B52" s="26">
        <v>9</v>
      </c>
      <c r="C52" s="3">
        <v>480.03</v>
      </c>
      <c r="D52" s="2">
        <v>3579.7829999999999</v>
      </c>
      <c r="E52" s="20">
        <v>2877.9160000000002</v>
      </c>
      <c r="F52" s="14">
        <v>394</v>
      </c>
      <c r="G52" s="8">
        <f>555-394</f>
        <v>161</v>
      </c>
      <c r="H52" s="39">
        <f t="shared" si="44"/>
        <v>0.13409472026656363</v>
      </c>
      <c r="I52" s="42">
        <f t="shared" si="32"/>
        <v>0.16679778006029361</v>
      </c>
      <c r="J52" s="39">
        <f t="shared" si="33"/>
        <v>1.4899413362951515E-2</v>
      </c>
      <c r="K52" s="42">
        <f t="shared" si="34"/>
        <v>1.8533086673365957E-2</v>
      </c>
      <c r="M52" s="26">
        <v>9</v>
      </c>
      <c r="N52" s="3">
        <v>946.97</v>
      </c>
      <c r="O52" s="2">
        <v>11691.599</v>
      </c>
      <c r="P52" s="20">
        <v>6792.0420000000004</v>
      </c>
      <c r="Q52" s="14">
        <v>730</v>
      </c>
      <c r="R52" s="8">
        <f>1026-730</f>
        <v>296</v>
      </c>
      <c r="S52" s="39">
        <f t="shared" si="45"/>
        <v>8.0995764565650941E-2</v>
      </c>
      <c r="T52" s="42">
        <f t="shared" si="35"/>
        <v>0.13942346057341812</v>
      </c>
      <c r="U52" s="39">
        <f t="shared" si="36"/>
        <v>8.9995293961834377E-3</v>
      </c>
      <c r="V52" s="42">
        <f t="shared" si="37"/>
        <v>1.5491495619268679E-2</v>
      </c>
      <c r="X52" s="26">
        <v>9</v>
      </c>
      <c r="Y52" s="3">
        <v>2113.884</v>
      </c>
      <c r="Z52" s="2">
        <v>36266.593000000001</v>
      </c>
      <c r="AA52" s="20">
        <v>12580.775</v>
      </c>
      <c r="AB52" s="14">
        <v>1584</v>
      </c>
      <c r="AC52" s="8">
        <f>4239-1584</f>
        <v>2655</v>
      </c>
      <c r="AD52" s="39">
        <f t="shared" si="46"/>
        <v>5.8287361043260939E-2</v>
      </c>
      <c r="AE52" s="42">
        <f t="shared" si="38"/>
        <v>0.16802494281950039</v>
      </c>
      <c r="AF52" s="39">
        <f t="shared" si="39"/>
        <v>6.4763734492512158E-3</v>
      </c>
      <c r="AG52" s="42">
        <f t="shared" si="40"/>
        <v>1.8669438091055601E-2</v>
      </c>
      <c r="AI52" s="26">
        <v>9</v>
      </c>
      <c r="AJ52" s="3">
        <v>3264.663</v>
      </c>
      <c r="AK52" s="2">
        <v>94125.305999999997</v>
      </c>
      <c r="AL52" s="20">
        <v>21040.216</v>
      </c>
      <c r="AM52" s="7">
        <v>2311</v>
      </c>
      <c r="AN52" s="8">
        <f>5647-2311</f>
        <v>3336</v>
      </c>
      <c r="AO52" s="39">
        <f t="shared" si="47"/>
        <v>3.4684221903087363E-2</v>
      </c>
      <c r="AP52" s="42">
        <f t="shared" si="41"/>
        <v>0.15516299832663313</v>
      </c>
      <c r="AQ52" s="39">
        <f t="shared" si="42"/>
        <v>3.8538024336763738E-3</v>
      </c>
      <c r="AR52" s="42">
        <f t="shared" si="43"/>
        <v>1.7240333147403683E-2</v>
      </c>
    </row>
    <row r="53" spans="1:44">
      <c r="B53" s="26">
        <v>10</v>
      </c>
      <c r="C53" s="3">
        <v>480.03</v>
      </c>
      <c r="D53" s="2">
        <v>4311.9579999999996</v>
      </c>
      <c r="E53" s="20">
        <v>3340.52</v>
      </c>
      <c r="F53" s="14">
        <v>394</v>
      </c>
      <c r="G53" s="8">
        <f>628-394</f>
        <v>234</v>
      </c>
      <c r="H53" s="39">
        <f t="shared" si="44"/>
        <v>0.11132529584008008</v>
      </c>
      <c r="I53" s="42">
        <f t="shared" si="32"/>
        <v>0.14369918455809275</v>
      </c>
      <c r="J53" s="39">
        <f t="shared" si="33"/>
        <v>1.1132529584008007E-2</v>
      </c>
      <c r="K53" s="42">
        <f t="shared" si="34"/>
        <v>1.4369918455809275E-2</v>
      </c>
      <c r="M53" s="26">
        <v>10</v>
      </c>
      <c r="N53" s="3">
        <v>946.97</v>
      </c>
      <c r="O53" s="2">
        <v>7702.6379999999999</v>
      </c>
      <c r="P53" s="20">
        <v>6517.5129999999999</v>
      </c>
      <c r="Q53" s="14">
        <v>730</v>
      </c>
      <c r="R53" s="8">
        <f>1000-730</f>
        <v>270</v>
      </c>
      <c r="S53" s="39">
        <f t="shared" si="45"/>
        <v>0.12294099761666069</v>
      </c>
      <c r="T53" s="42">
        <f t="shared" si="35"/>
        <v>0.1452962195855996</v>
      </c>
      <c r="U53" s="39">
        <f t="shared" si="36"/>
        <v>1.229409976166607E-2</v>
      </c>
      <c r="V53" s="42">
        <f t="shared" si="37"/>
        <v>1.452962195855996E-2</v>
      </c>
      <c r="X53" s="26">
        <v>10</v>
      </c>
      <c r="Y53" s="3">
        <v>2113.884</v>
      </c>
      <c r="Z53" s="2">
        <v>44020.552000000003</v>
      </c>
      <c r="AA53" s="20">
        <v>14777.423000000001</v>
      </c>
      <c r="AB53" s="14">
        <v>1584</v>
      </c>
      <c r="AC53" s="8">
        <f>3265-1584</f>
        <v>1681</v>
      </c>
      <c r="AD53" s="39">
        <f t="shared" si="46"/>
        <v>4.8020388294994568E-2</v>
      </c>
      <c r="AE53" s="42">
        <f t="shared" si="38"/>
        <v>0.14304821618762623</v>
      </c>
      <c r="AF53" s="39">
        <f t="shared" si="39"/>
        <v>4.8020388294994568E-3</v>
      </c>
      <c r="AG53" s="42">
        <f t="shared" si="40"/>
        <v>1.4304821618762623E-2</v>
      </c>
      <c r="AI53" s="26">
        <v>10</v>
      </c>
      <c r="AJ53" s="3">
        <v>3264.663</v>
      </c>
      <c r="AK53" s="2">
        <v>63794.635999999999</v>
      </c>
      <c r="AL53" s="20">
        <v>19294.387999999999</v>
      </c>
      <c r="AM53" s="7">
        <v>2311</v>
      </c>
      <c r="AN53" s="8">
        <f>6440-2311</f>
        <v>4129</v>
      </c>
      <c r="AO53" s="39">
        <f t="shared" si="47"/>
        <v>5.1174568971598181E-2</v>
      </c>
      <c r="AP53" s="42">
        <f t="shared" si="41"/>
        <v>0.16920272361061672</v>
      </c>
      <c r="AQ53" s="39">
        <f t="shared" si="42"/>
        <v>5.1174568971598181E-3</v>
      </c>
      <c r="AR53" s="42">
        <f t="shared" si="43"/>
        <v>1.6920272361061674E-2</v>
      </c>
    </row>
    <row r="54" spans="1:44">
      <c r="B54" s="26">
        <v>11</v>
      </c>
      <c r="C54" s="3">
        <v>480.03</v>
      </c>
      <c r="D54" s="2">
        <v>4342.0429999999997</v>
      </c>
      <c r="E54" s="20">
        <v>3479.18</v>
      </c>
      <c r="F54" s="14">
        <v>394</v>
      </c>
      <c r="G54" s="8">
        <f>579-394</f>
        <v>185</v>
      </c>
      <c r="H54" s="39">
        <f t="shared" si="44"/>
        <v>0.11055394891298866</v>
      </c>
      <c r="I54" s="42">
        <f t="shared" si="32"/>
        <v>0.13797216585517277</v>
      </c>
      <c r="J54" s="39">
        <f t="shared" si="33"/>
        <v>1.0050358992089878E-2</v>
      </c>
      <c r="K54" s="42">
        <f t="shared" si="34"/>
        <v>1.254292416865207E-2</v>
      </c>
      <c r="M54" s="26">
        <v>11</v>
      </c>
      <c r="N54" s="3">
        <v>946.97</v>
      </c>
      <c r="O54" s="2">
        <v>11543.227999999999</v>
      </c>
      <c r="P54" s="20">
        <v>7013.3860000000004</v>
      </c>
      <c r="Q54" s="14">
        <v>730</v>
      </c>
      <c r="R54" s="8">
        <f>1240-730</f>
        <v>510</v>
      </c>
      <c r="S54" s="39">
        <f t="shared" si="45"/>
        <v>8.2036844459799294E-2</v>
      </c>
      <c r="T54" s="42">
        <f t="shared" si="35"/>
        <v>0.1350232255860436</v>
      </c>
      <c r="U54" s="39">
        <f t="shared" si="36"/>
        <v>7.4578949508908449E-3</v>
      </c>
      <c r="V54" s="42">
        <f t="shared" si="37"/>
        <v>1.2274838689640327E-2</v>
      </c>
      <c r="X54" s="26">
        <v>11</v>
      </c>
      <c r="Y54" s="3">
        <v>2113.884</v>
      </c>
      <c r="Z54" s="2">
        <v>47266.491999999998</v>
      </c>
      <c r="AA54" s="20">
        <v>15892.126</v>
      </c>
      <c r="AB54" s="14">
        <v>1584</v>
      </c>
      <c r="AC54" s="8">
        <f>3649-1584</f>
        <v>2065</v>
      </c>
      <c r="AD54" s="39">
        <f t="shared" si="46"/>
        <v>4.4722675844020753E-2</v>
      </c>
      <c r="AE54" s="42">
        <f t="shared" si="38"/>
        <v>0.13301455072782584</v>
      </c>
      <c r="AF54" s="39">
        <f t="shared" si="39"/>
        <v>4.0656978040018868E-3</v>
      </c>
      <c r="AG54" s="42">
        <f t="shared" si="40"/>
        <v>1.2092231884347803E-2</v>
      </c>
      <c r="AI54" s="26">
        <v>11</v>
      </c>
      <c r="AJ54" s="3">
        <v>3264.663</v>
      </c>
      <c r="AK54" s="2">
        <v>66302.663</v>
      </c>
      <c r="AL54" s="20">
        <v>23758.913</v>
      </c>
      <c r="AM54" s="7">
        <v>2311</v>
      </c>
      <c r="AN54" s="8">
        <f>7626-2311</f>
        <v>5315</v>
      </c>
      <c r="AO54" s="39">
        <f t="shared" si="47"/>
        <v>4.9238791509776912E-2</v>
      </c>
      <c r="AP54" s="42">
        <f t="shared" si="41"/>
        <v>0.13740792771117097</v>
      </c>
      <c r="AQ54" s="39">
        <f t="shared" si="42"/>
        <v>4.476253773616083E-3</v>
      </c>
      <c r="AR54" s="42">
        <f t="shared" si="43"/>
        <v>1.2491629791924634E-2</v>
      </c>
    </row>
    <row r="55" spans="1:44" ht="15.75" thickBot="1">
      <c r="B55" s="27">
        <v>12</v>
      </c>
      <c r="C55" s="24">
        <v>480.03</v>
      </c>
      <c r="D55" s="21">
        <v>4397.9970000000003</v>
      </c>
      <c r="E55" s="22">
        <v>3429.71</v>
      </c>
      <c r="F55" s="29">
        <v>394</v>
      </c>
      <c r="G55" s="10">
        <f>622-394</f>
        <v>228</v>
      </c>
      <c r="H55" s="40">
        <f t="shared" si="44"/>
        <v>0.10914741415239709</v>
      </c>
      <c r="I55" s="43">
        <f t="shared" si="32"/>
        <v>0.13996227086255106</v>
      </c>
      <c r="J55" s="40">
        <f t="shared" si="33"/>
        <v>9.0956178460330911E-3</v>
      </c>
      <c r="K55" s="44">
        <f t="shared" si="34"/>
        <v>1.1663522571879255E-2</v>
      </c>
      <c r="M55" s="27">
        <v>12</v>
      </c>
      <c r="N55" s="24">
        <v>946.97</v>
      </c>
      <c r="O55" s="21">
        <v>11494.057000000001</v>
      </c>
      <c r="P55" s="22">
        <v>5610.1679999999997</v>
      </c>
      <c r="Q55" s="29">
        <v>730</v>
      </c>
      <c r="R55" s="10">
        <v>0</v>
      </c>
      <c r="S55" s="40">
        <f t="shared" si="45"/>
        <v>8.2387793970397041E-2</v>
      </c>
      <c r="T55" s="43">
        <f>N55/P55</f>
        <v>0.16879530167367537</v>
      </c>
      <c r="U55" s="40">
        <f t="shared" si="36"/>
        <v>6.8656494975330865E-3</v>
      </c>
      <c r="V55" s="44">
        <f t="shared" si="37"/>
        <v>1.4066275139472948E-2</v>
      </c>
      <c r="X55" s="27">
        <v>12</v>
      </c>
      <c r="Y55" s="24">
        <v>2113.884</v>
      </c>
      <c r="Z55" s="21">
        <v>34280.949000000001</v>
      </c>
      <c r="AA55" s="22">
        <v>13152.53</v>
      </c>
      <c r="AB55" s="29">
        <v>1584</v>
      </c>
      <c r="AC55" s="10">
        <f>3939-1584</f>
        <v>2355</v>
      </c>
      <c r="AD55" s="40">
        <f t="shared" si="46"/>
        <v>6.1663520458549732E-2</v>
      </c>
      <c r="AE55" s="43">
        <f>Y55/AA55</f>
        <v>0.16072071304912439</v>
      </c>
      <c r="AF55" s="40">
        <f t="shared" si="39"/>
        <v>5.1386267048791441E-3</v>
      </c>
      <c r="AG55" s="44">
        <f t="shared" si="40"/>
        <v>1.3393392754093699E-2</v>
      </c>
      <c r="AI55" s="27">
        <v>12</v>
      </c>
      <c r="AJ55" s="24">
        <v>3264.663</v>
      </c>
      <c r="AK55" s="21">
        <v>70999.400999999998</v>
      </c>
      <c r="AL55" s="22">
        <v>19195.3</v>
      </c>
      <c r="AM55" s="9">
        <v>2311</v>
      </c>
      <c r="AN55" s="10">
        <f>5111-2311</f>
        <v>2800</v>
      </c>
      <c r="AO55" s="40">
        <f t="shared" si="47"/>
        <v>4.5981556942994495E-2</v>
      </c>
      <c r="AP55" s="43">
        <f>AJ55/AL55</f>
        <v>0.1700761644777628</v>
      </c>
      <c r="AQ55" s="40">
        <f t="shared" si="42"/>
        <v>3.8317964119162079E-3</v>
      </c>
      <c r="AR55" s="44">
        <f t="shared" si="43"/>
        <v>1.4173013706480234E-2</v>
      </c>
    </row>
    <row r="59" spans="1:44">
      <c r="A59" s="117" t="s">
        <v>22</v>
      </c>
      <c r="B59" s="117"/>
      <c r="C59" s="117"/>
      <c r="D59" s="117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</row>
    <row r="60" spans="1:44" ht="15.75" thickBot="1">
      <c r="AI60" s="28"/>
      <c r="AJ60" s="28"/>
      <c r="AK60" s="28"/>
      <c r="AL60" s="28"/>
      <c r="AM60" s="28"/>
      <c r="AN60" s="28"/>
      <c r="AO60" s="28"/>
      <c r="AP60" s="28"/>
      <c r="AQ60" s="28"/>
      <c r="AR60" s="28"/>
    </row>
    <row r="61" spans="1:44" ht="15.75" thickBot="1">
      <c r="B61" s="110" t="s">
        <v>0</v>
      </c>
      <c r="C61" s="111"/>
      <c r="D61" s="111"/>
      <c r="E61" s="111"/>
      <c r="F61" s="111"/>
      <c r="G61" s="111"/>
      <c r="H61" s="111"/>
      <c r="I61" s="111"/>
      <c r="J61" s="111"/>
      <c r="K61" s="112"/>
      <c r="M61" s="110" t="s">
        <v>1</v>
      </c>
      <c r="N61" s="111"/>
      <c r="O61" s="111"/>
      <c r="P61" s="111"/>
      <c r="Q61" s="111"/>
      <c r="R61" s="111"/>
      <c r="S61" s="111"/>
      <c r="T61" s="111"/>
      <c r="U61" s="111"/>
      <c r="V61" s="112"/>
      <c r="X61" s="110" t="s">
        <v>2</v>
      </c>
      <c r="Y61" s="111"/>
      <c r="Z61" s="111"/>
      <c r="AA61" s="111"/>
      <c r="AB61" s="111"/>
      <c r="AC61" s="111"/>
      <c r="AD61" s="111"/>
      <c r="AE61" s="111"/>
      <c r="AF61" s="111"/>
      <c r="AG61" s="112"/>
      <c r="AI61" s="110" t="s">
        <v>3</v>
      </c>
      <c r="AJ61" s="111"/>
      <c r="AK61" s="111"/>
      <c r="AL61" s="111"/>
      <c r="AM61" s="111"/>
      <c r="AN61" s="111"/>
      <c r="AO61" s="111"/>
      <c r="AP61" s="111"/>
      <c r="AQ61" s="111"/>
      <c r="AR61" s="112"/>
    </row>
    <row r="62" spans="1:44" ht="15.75" thickBot="1">
      <c r="B62" s="16" t="s">
        <v>13</v>
      </c>
      <c r="C62" s="113" t="s">
        <v>14</v>
      </c>
      <c r="D62" s="113"/>
      <c r="E62" s="114"/>
      <c r="F62" s="115" t="s">
        <v>18</v>
      </c>
      <c r="G62" s="116"/>
      <c r="H62" s="118" t="s">
        <v>26</v>
      </c>
      <c r="I62" s="118"/>
      <c r="J62" s="118" t="s">
        <v>27</v>
      </c>
      <c r="K62" s="118"/>
      <c r="M62" s="16" t="s">
        <v>13</v>
      </c>
      <c r="N62" s="113" t="s">
        <v>14</v>
      </c>
      <c r="O62" s="113"/>
      <c r="P62" s="114"/>
      <c r="Q62" s="115" t="s">
        <v>18</v>
      </c>
      <c r="R62" s="116"/>
      <c r="S62" s="118" t="s">
        <v>26</v>
      </c>
      <c r="T62" s="118"/>
      <c r="U62" s="118" t="s">
        <v>27</v>
      </c>
      <c r="V62" s="118"/>
      <c r="X62" s="16" t="s">
        <v>13</v>
      </c>
      <c r="Y62" s="113" t="s">
        <v>14</v>
      </c>
      <c r="Z62" s="113"/>
      <c r="AA62" s="114"/>
      <c r="AB62" s="115" t="s">
        <v>18</v>
      </c>
      <c r="AC62" s="116"/>
      <c r="AD62" s="118" t="s">
        <v>26</v>
      </c>
      <c r="AE62" s="118"/>
      <c r="AF62" s="118" t="s">
        <v>27</v>
      </c>
      <c r="AG62" s="118"/>
      <c r="AI62" s="16" t="s">
        <v>13</v>
      </c>
      <c r="AJ62" s="113" t="s">
        <v>14</v>
      </c>
      <c r="AK62" s="113"/>
      <c r="AL62" s="114"/>
      <c r="AM62" s="115" t="s">
        <v>18</v>
      </c>
      <c r="AN62" s="116"/>
      <c r="AO62" s="118" t="s">
        <v>26</v>
      </c>
      <c r="AP62" s="118"/>
      <c r="AQ62" s="118" t="s">
        <v>27</v>
      </c>
      <c r="AR62" s="118"/>
    </row>
    <row r="63" spans="1:44" ht="15.75" thickBot="1">
      <c r="B63" s="32"/>
      <c r="C63" s="5" t="s">
        <v>12</v>
      </c>
      <c r="D63" s="1" t="s">
        <v>15</v>
      </c>
      <c r="E63" s="8" t="s">
        <v>16</v>
      </c>
      <c r="F63" s="11" t="s">
        <v>19</v>
      </c>
      <c r="G63" s="13" t="s">
        <v>17</v>
      </c>
      <c r="H63" s="11" t="s">
        <v>15</v>
      </c>
      <c r="I63" s="13" t="s">
        <v>16</v>
      </c>
      <c r="J63" s="12" t="s">
        <v>15</v>
      </c>
      <c r="K63" s="13" t="s">
        <v>16</v>
      </c>
      <c r="M63" s="32"/>
      <c r="N63" s="5" t="s">
        <v>12</v>
      </c>
      <c r="O63" s="1" t="s">
        <v>15</v>
      </c>
      <c r="P63" s="8" t="s">
        <v>16</v>
      </c>
      <c r="Q63" s="11" t="s">
        <v>19</v>
      </c>
      <c r="R63" s="13" t="s">
        <v>17</v>
      </c>
      <c r="S63" s="11" t="s">
        <v>15</v>
      </c>
      <c r="T63" s="13" t="s">
        <v>16</v>
      </c>
      <c r="U63" s="12" t="s">
        <v>15</v>
      </c>
      <c r="V63" s="13" t="s">
        <v>16</v>
      </c>
      <c r="X63" s="32"/>
      <c r="Y63" s="5" t="s">
        <v>12</v>
      </c>
      <c r="Z63" s="1" t="s">
        <v>15</v>
      </c>
      <c r="AA63" s="8" t="s">
        <v>16</v>
      </c>
      <c r="AB63" s="11" t="s">
        <v>19</v>
      </c>
      <c r="AC63" s="13" t="s">
        <v>17</v>
      </c>
      <c r="AD63" s="11" t="s">
        <v>15</v>
      </c>
      <c r="AE63" s="13" t="s">
        <v>16</v>
      </c>
      <c r="AF63" s="12" t="s">
        <v>15</v>
      </c>
      <c r="AG63" s="13" t="s">
        <v>16</v>
      </c>
      <c r="AI63" s="32"/>
      <c r="AJ63" s="5" t="s">
        <v>12</v>
      </c>
      <c r="AK63" s="1" t="s">
        <v>15</v>
      </c>
      <c r="AL63" s="8" t="s">
        <v>16</v>
      </c>
      <c r="AM63" s="11" t="s">
        <v>19</v>
      </c>
      <c r="AN63" s="13" t="s">
        <v>17</v>
      </c>
      <c r="AO63" s="11" t="s">
        <v>15</v>
      </c>
      <c r="AP63" s="13" t="s">
        <v>16</v>
      </c>
      <c r="AQ63" s="12" t="s">
        <v>15</v>
      </c>
      <c r="AR63" s="13" t="s">
        <v>16</v>
      </c>
    </row>
    <row r="64" spans="1:44">
      <c r="B64" s="25">
        <v>2</v>
      </c>
      <c r="C64" s="23">
        <v>2902.09</v>
      </c>
      <c r="D64" s="17"/>
      <c r="E64" s="18">
        <v>12421.844999999999</v>
      </c>
      <c r="F64" s="14">
        <v>2436</v>
      </c>
      <c r="G64" s="8"/>
      <c r="H64" s="38" t="e">
        <f>C64/D64</f>
        <v>#DIV/0!</v>
      </c>
      <c r="I64" s="41">
        <f>C64/E64</f>
        <v>0.23362793530268655</v>
      </c>
      <c r="J64" s="38" t="e">
        <f>H64/B64</f>
        <v>#DIV/0!</v>
      </c>
      <c r="K64" s="41">
        <f>I64/B64</f>
        <v>0.11681396765134328</v>
      </c>
      <c r="M64" s="25">
        <v>2</v>
      </c>
      <c r="N64" s="23">
        <v>3846.97</v>
      </c>
      <c r="O64" s="17"/>
      <c r="P64" s="18">
        <v>16109.829</v>
      </c>
      <c r="Q64" s="30">
        <v>3036</v>
      </c>
      <c r="R64" s="6"/>
      <c r="S64" s="38" t="e">
        <f>N64/O64</f>
        <v>#DIV/0!</v>
      </c>
      <c r="T64" s="41">
        <f>N64/P64</f>
        <v>0.23879645153278783</v>
      </c>
      <c r="U64" s="38" t="e">
        <f>S64/M64</f>
        <v>#DIV/0!</v>
      </c>
      <c r="V64" s="41">
        <f>T64/M64</f>
        <v>0.11939822576639392</v>
      </c>
      <c r="X64" s="25">
        <v>2</v>
      </c>
      <c r="Y64" s="23">
        <v>6031.33</v>
      </c>
      <c r="Z64" s="17"/>
      <c r="AA64" s="18">
        <v>24837.444</v>
      </c>
      <c r="AB64" s="30">
        <v>4704</v>
      </c>
      <c r="AC64" s="6"/>
      <c r="AD64" s="38" t="e">
        <f>Y64/Z64</f>
        <v>#DIV/0!</v>
      </c>
      <c r="AE64" s="41">
        <f>Y64/AA64</f>
        <v>0.24283215293812035</v>
      </c>
      <c r="AF64" s="38" t="e">
        <f>AD64/X64</f>
        <v>#DIV/0!</v>
      </c>
      <c r="AG64" s="41">
        <f>AE64/X64</f>
        <v>0.12141607646906018</v>
      </c>
      <c r="AI64" s="25">
        <v>2</v>
      </c>
      <c r="AJ64" s="23">
        <v>8164.2</v>
      </c>
      <c r="AK64" s="17"/>
      <c r="AL64" s="18">
        <v>33520.83</v>
      </c>
      <c r="AM64" s="4">
        <v>6050</v>
      </c>
      <c r="AN64" s="6"/>
      <c r="AO64" s="38" t="e">
        <f>AJ64/AK64</f>
        <v>#DIV/0!</v>
      </c>
      <c r="AP64" s="41">
        <f>AJ64/AL64</f>
        <v>0.24355602173335206</v>
      </c>
      <c r="AQ64" s="38" t="e">
        <f>AO64/AI64</f>
        <v>#DIV/0!</v>
      </c>
      <c r="AR64" s="41">
        <f>AP64/AI64</f>
        <v>0.12177801086667603</v>
      </c>
    </row>
    <row r="65" spans="1:44">
      <c r="B65" s="26">
        <v>3</v>
      </c>
      <c r="C65" s="3">
        <v>2902.09</v>
      </c>
      <c r="D65" s="2"/>
      <c r="E65" s="20">
        <v>15862.525</v>
      </c>
      <c r="F65" s="14">
        <v>2436</v>
      </c>
      <c r="G65" s="8"/>
      <c r="H65" s="39" t="e">
        <f>C65/D65</f>
        <v>#DIV/0!</v>
      </c>
      <c r="I65" s="42">
        <f>C65/E65</f>
        <v>0.18295258793918373</v>
      </c>
      <c r="J65" s="39" t="e">
        <f>H65/B65</f>
        <v>#DIV/0!</v>
      </c>
      <c r="K65" s="42">
        <f>I65/B65</f>
        <v>6.0984195979727908E-2</v>
      </c>
      <c r="M65" s="26">
        <v>3</v>
      </c>
      <c r="N65" s="3">
        <v>3846.97</v>
      </c>
      <c r="O65" s="2"/>
      <c r="P65" s="20">
        <v>20327.392</v>
      </c>
      <c r="Q65" s="14">
        <v>3036</v>
      </c>
      <c r="R65" s="8"/>
      <c r="S65" s="39" t="e">
        <f>N65/O65</f>
        <v>#DIV/0!</v>
      </c>
      <c r="T65" s="42">
        <f>N65/P65</f>
        <v>0.18925054429018734</v>
      </c>
      <c r="U65" s="39" t="e">
        <f>S65/M65</f>
        <v>#DIV/0!</v>
      </c>
      <c r="V65" s="42">
        <f>T65/M65</f>
        <v>6.3083514763395784E-2</v>
      </c>
      <c r="X65" s="26">
        <v>3</v>
      </c>
      <c r="Y65" s="3">
        <v>6031.33</v>
      </c>
      <c r="Z65" s="2"/>
      <c r="AA65" s="20">
        <v>40016.750999999997</v>
      </c>
      <c r="AB65" s="14">
        <v>4704</v>
      </c>
      <c r="AC65" s="8"/>
      <c r="AD65" s="39" t="e">
        <f>Y65/Z65</f>
        <v>#DIV/0!</v>
      </c>
      <c r="AE65" s="42">
        <f>Y65/AA65</f>
        <v>0.15072013217664773</v>
      </c>
      <c r="AF65" s="39" t="e">
        <f>AD65/X65</f>
        <v>#DIV/0!</v>
      </c>
      <c r="AG65" s="42">
        <f>AE65/X65</f>
        <v>5.0240044058882577E-2</v>
      </c>
      <c r="AI65" s="26">
        <v>3</v>
      </c>
      <c r="AJ65" s="3">
        <v>8164.2</v>
      </c>
      <c r="AK65" s="2"/>
      <c r="AL65" s="20">
        <v>44472.898000000001</v>
      </c>
      <c r="AM65" s="7">
        <v>6050</v>
      </c>
      <c r="AN65" s="8"/>
      <c r="AO65" s="39" t="e">
        <f>AJ65/AK65</f>
        <v>#DIV/0!</v>
      </c>
      <c r="AP65" s="42">
        <f>AJ65/AL65</f>
        <v>0.18357697310393398</v>
      </c>
      <c r="AQ65" s="39" t="e">
        <f>AO65/AI65</f>
        <v>#DIV/0!</v>
      </c>
      <c r="AR65" s="42">
        <f>AP65/AI65</f>
        <v>6.1192324367977995E-2</v>
      </c>
    </row>
    <row r="66" spans="1:44">
      <c r="B66" s="26">
        <v>4</v>
      </c>
      <c r="C66" s="3">
        <v>2902.09</v>
      </c>
      <c r="D66" s="2"/>
      <c r="E66" s="20">
        <v>16138.857</v>
      </c>
      <c r="F66" s="14">
        <v>2436</v>
      </c>
      <c r="G66" s="8"/>
      <c r="H66" s="39" t="e">
        <f>C66/D66</f>
        <v>#DIV/0!</v>
      </c>
      <c r="I66" s="42">
        <f t="shared" ref="I66:I73" si="48">C66/E66</f>
        <v>0.17982004549640659</v>
      </c>
      <c r="J66" s="39" t="e">
        <f t="shared" ref="J66:J74" si="49">H66/B66</f>
        <v>#DIV/0!</v>
      </c>
      <c r="K66" s="42">
        <f t="shared" ref="K66:K74" si="50">I66/B66</f>
        <v>4.4955011374101649E-2</v>
      </c>
      <c r="M66" s="26">
        <v>4</v>
      </c>
      <c r="N66" s="3">
        <v>3846.97</v>
      </c>
      <c r="O66" s="2"/>
      <c r="P66" s="20">
        <v>20200.938999999998</v>
      </c>
      <c r="Q66" s="14">
        <v>3036</v>
      </c>
      <c r="R66" s="8"/>
      <c r="S66" s="39" t="e">
        <f>N66/O66</f>
        <v>#DIV/0!</v>
      </c>
      <c r="T66" s="42">
        <f t="shared" ref="T66:T73" si="51">N66/P66</f>
        <v>0.19043520699706087</v>
      </c>
      <c r="U66" s="39" t="e">
        <f t="shared" ref="U66:U74" si="52">S66/M66</f>
        <v>#DIV/0!</v>
      </c>
      <c r="V66" s="42">
        <f t="shared" ref="V66:V74" si="53">T66/M66</f>
        <v>4.7608801749265219E-2</v>
      </c>
      <c r="X66" s="26">
        <v>4</v>
      </c>
      <c r="Y66" s="3">
        <v>6031.33</v>
      </c>
      <c r="Z66" s="2"/>
      <c r="AA66" s="20">
        <v>32445.794000000002</v>
      </c>
      <c r="AB66" s="14">
        <v>4704</v>
      </c>
      <c r="AC66" s="8"/>
      <c r="AD66" s="39" t="e">
        <f>Y66/Z66</f>
        <v>#DIV/0!</v>
      </c>
      <c r="AE66" s="42">
        <f t="shared" ref="AE66:AE73" si="54">Y66/AA66</f>
        <v>0.18588942529808331</v>
      </c>
      <c r="AF66" s="39" t="e">
        <f t="shared" ref="AF66:AF74" si="55">AD66/X66</f>
        <v>#DIV/0!</v>
      </c>
      <c r="AG66" s="42">
        <f t="shared" ref="AG66:AG74" si="56">AE66/X66</f>
        <v>4.6472356324520826E-2</v>
      </c>
      <c r="AI66" s="26">
        <v>4</v>
      </c>
      <c r="AJ66" s="3">
        <v>8164.2</v>
      </c>
      <c r="AK66" s="2"/>
      <c r="AL66" s="20">
        <v>49261.118999999999</v>
      </c>
      <c r="AM66" s="7">
        <v>6050</v>
      </c>
      <c r="AN66" s="8"/>
      <c r="AO66" s="39" t="e">
        <f>AJ66/AK66</f>
        <v>#DIV/0!</v>
      </c>
      <c r="AP66" s="42">
        <f t="shared" ref="AP66:AP73" si="57">AJ66/AL66</f>
        <v>0.1657331413847907</v>
      </c>
      <c r="AQ66" s="39" t="e">
        <f t="shared" ref="AQ66:AQ74" si="58">AO66/AI66</f>
        <v>#DIV/0!</v>
      </c>
      <c r="AR66" s="42">
        <f t="shared" ref="AR66:AR74" si="59">AP66/AI66</f>
        <v>4.1433285346197675E-2</v>
      </c>
    </row>
    <row r="67" spans="1:44">
      <c r="B67" s="26">
        <v>5</v>
      </c>
      <c r="C67" s="3">
        <v>2902.09</v>
      </c>
      <c r="D67" s="2"/>
      <c r="E67" s="20">
        <v>16845.524000000001</v>
      </c>
      <c r="F67" s="14">
        <v>2436</v>
      </c>
      <c r="G67" s="8"/>
      <c r="H67" s="39" t="e">
        <f t="shared" ref="H67:H74" si="60">C67/D67</f>
        <v>#DIV/0!</v>
      </c>
      <c r="I67" s="42">
        <f t="shared" si="48"/>
        <v>0.17227662374883679</v>
      </c>
      <c r="J67" s="39" t="e">
        <f t="shared" si="49"/>
        <v>#DIV/0!</v>
      </c>
      <c r="K67" s="42">
        <f t="shared" si="50"/>
        <v>3.4455324749767355E-2</v>
      </c>
      <c r="M67" s="26">
        <v>5</v>
      </c>
      <c r="N67" s="3">
        <v>3846.97</v>
      </c>
      <c r="O67" s="2"/>
      <c r="P67" s="20">
        <v>22481.748</v>
      </c>
      <c r="Q67" s="14">
        <v>3036</v>
      </c>
      <c r="R67" s="8"/>
      <c r="S67" s="39" t="e">
        <f t="shared" ref="S67:S74" si="61">N67/O67</f>
        <v>#DIV/0!</v>
      </c>
      <c r="T67" s="42">
        <f t="shared" si="51"/>
        <v>0.1711152531377898</v>
      </c>
      <c r="U67" s="39" t="e">
        <f t="shared" si="52"/>
        <v>#DIV/0!</v>
      </c>
      <c r="V67" s="42">
        <f t="shared" si="53"/>
        <v>3.4223050627557962E-2</v>
      </c>
      <c r="X67" s="26">
        <v>5</v>
      </c>
      <c r="Y67" s="3">
        <v>6031.33</v>
      </c>
      <c r="Z67" s="2"/>
      <c r="AA67" s="20">
        <v>35763.502999999997</v>
      </c>
      <c r="AB67" s="14">
        <v>4704</v>
      </c>
      <c r="AC67" s="8"/>
      <c r="AD67" s="39" t="e">
        <f t="shared" ref="AD67:AD74" si="62">Y67/Z67</f>
        <v>#DIV/0!</v>
      </c>
      <c r="AE67" s="42">
        <f t="shared" si="54"/>
        <v>0.16864483325361054</v>
      </c>
      <c r="AF67" s="39" t="e">
        <f t="shared" si="55"/>
        <v>#DIV/0!</v>
      </c>
      <c r="AG67" s="42">
        <f t="shared" si="56"/>
        <v>3.3728966650722107E-2</v>
      </c>
      <c r="AI67" s="26">
        <v>5</v>
      </c>
      <c r="AJ67" s="3">
        <v>8164.2</v>
      </c>
      <c r="AK67" s="2"/>
      <c r="AL67" s="20">
        <v>44479.430999999997</v>
      </c>
      <c r="AM67" s="7">
        <v>6050</v>
      </c>
      <c r="AN67" s="8"/>
      <c r="AO67" s="39" t="e">
        <f t="shared" ref="AO67:AO74" si="63">AJ67/AK67</f>
        <v>#DIV/0!</v>
      </c>
      <c r="AP67" s="42">
        <f t="shared" si="57"/>
        <v>0.18355000989108877</v>
      </c>
      <c r="AQ67" s="39" t="e">
        <f t="shared" si="58"/>
        <v>#DIV/0!</v>
      </c>
      <c r="AR67" s="42">
        <f t="shared" si="59"/>
        <v>3.6710001978217756E-2</v>
      </c>
    </row>
    <row r="68" spans="1:44">
      <c r="B68" s="26">
        <v>6</v>
      </c>
      <c r="C68" s="3">
        <v>2902.09</v>
      </c>
      <c r="D68" s="2"/>
      <c r="E68" s="20">
        <v>16277.107</v>
      </c>
      <c r="F68" s="14">
        <v>2436</v>
      </c>
      <c r="G68" s="8"/>
      <c r="H68" s="39" t="e">
        <f t="shared" si="60"/>
        <v>#DIV/0!</v>
      </c>
      <c r="I68" s="42">
        <f t="shared" si="48"/>
        <v>0.17829273961275799</v>
      </c>
      <c r="J68" s="39" t="e">
        <f t="shared" si="49"/>
        <v>#DIV/0!</v>
      </c>
      <c r="K68" s="42">
        <f t="shared" si="50"/>
        <v>2.9715456602126333E-2</v>
      </c>
      <c r="M68" s="26">
        <v>6</v>
      </c>
      <c r="N68" s="3">
        <v>3846.97</v>
      </c>
      <c r="O68" s="2"/>
      <c r="P68" s="20">
        <v>20384.405999999999</v>
      </c>
      <c r="Q68" s="14">
        <v>3036</v>
      </c>
      <c r="R68" s="8"/>
      <c r="S68" s="39" t="e">
        <f t="shared" si="61"/>
        <v>#DIV/0!</v>
      </c>
      <c r="T68" s="42">
        <f t="shared" si="51"/>
        <v>0.18872122150628279</v>
      </c>
      <c r="U68" s="39" t="e">
        <f t="shared" si="52"/>
        <v>#DIV/0!</v>
      </c>
      <c r="V68" s="42">
        <f t="shared" si="53"/>
        <v>3.1453536917713798E-2</v>
      </c>
      <c r="X68" s="26">
        <v>6</v>
      </c>
      <c r="Y68" s="3">
        <v>6031.33</v>
      </c>
      <c r="Z68" s="2"/>
      <c r="AA68" s="20">
        <v>32433.859</v>
      </c>
      <c r="AB68" s="14">
        <v>4704</v>
      </c>
      <c r="AC68" s="8"/>
      <c r="AD68" s="39" t="e">
        <f t="shared" si="62"/>
        <v>#DIV/0!</v>
      </c>
      <c r="AE68" s="42">
        <f t="shared" si="54"/>
        <v>0.18595782882326767</v>
      </c>
      <c r="AF68" s="39" t="e">
        <f t="shared" si="55"/>
        <v>#DIV/0!</v>
      </c>
      <c r="AG68" s="42">
        <f t="shared" si="56"/>
        <v>3.0992971470544611E-2</v>
      </c>
      <c r="AI68" s="26">
        <v>6</v>
      </c>
      <c r="AJ68" s="3">
        <v>8164.2</v>
      </c>
      <c r="AK68" s="2"/>
      <c r="AL68" s="20">
        <v>43523.082999999999</v>
      </c>
      <c r="AM68" s="7">
        <v>6050</v>
      </c>
      <c r="AN68" s="8"/>
      <c r="AO68" s="39" t="e">
        <f t="shared" si="63"/>
        <v>#DIV/0!</v>
      </c>
      <c r="AP68" s="42">
        <f t="shared" si="57"/>
        <v>0.18758321877151948</v>
      </c>
      <c r="AQ68" s="39" t="e">
        <f t="shared" si="58"/>
        <v>#DIV/0!</v>
      </c>
      <c r="AR68" s="42">
        <f t="shared" si="59"/>
        <v>3.1263869795253245E-2</v>
      </c>
    </row>
    <row r="69" spans="1:44">
      <c r="B69" s="26">
        <v>7</v>
      </c>
      <c r="C69" s="3">
        <v>2902.09</v>
      </c>
      <c r="D69" s="2"/>
      <c r="E69" s="20">
        <v>17469.187999999998</v>
      </c>
      <c r="F69" s="14">
        <v>2436</v>
      </c>
      <c r="G69" s="8"/>
      <c r="H69" s="39" t="e">
        <f t="shared" si="60"/>
        <v>#DIV/0!</v>
      </c>
      <c r="I69" s="42">
        <f t="shared" si="48"/>
        <v>0.16612621033101255</v>
      </c>
      <c r="J69" s="39" t="e">
        <f t="shared" si="49"/>
        <v>#DIV/0!</v>
      </c>
      <c r="K69" s="42">
        <f t="shared" si="50"/>
        <v>2.3732315761573222E-2</v>
      </c>
      <c r="M69" s="26">
        <v>7</v>
      </c>
      <c r="N69" s="3">
        <v>3846.97</v>
      </c>
      <c r="O69" s="2"/>
      <c r="P69" s="20">
        <v>21670.342000000001</v>
      </c>
      <c r="Q69" s="14">
        <v>3036</v>
      </c>
      <c r="R69" s="8"/>
      <c r="S69" s="39" t="e">
        <f t="shared" si="61"/>
        <v>#DIV/0!</v>
      </c>
      <c r="T69" s="42">
        <f t="shared" si="51"/>
        <v>0.17752234828596614</v>
      </c>
      <c r="U69" s="39" t="e">
        <f t="shared" si="52"/>
        <v>#DIV/0!</v>
      </c>
      <c r="V69" s="42">
        <f t="shared" si="53"/>
        <v>2.5360335469423734E-2</v>
      </c>
      <c r="X69" s="26">
        <v>7</v>
      </c>
      <c r="Y69" s="3">
        <v>6031.33</v>
      </c>
      <c r="Z69" s="2"/>
      <c r="AA69" s="20">
        <v>34330.485999999997</v>
      </c>
      <c r="AB69" s="14">
        <v>4704</v>
      </c>
      <c r="AC69" s="8"/>
      <c r="AD69" s="39" t="e">
        <f t="shared" si="62"/>
        <v>#DIV/0!</v>
      </c>
      <c r="AE69" s="42">
        <f t="shared" si="54"/>
        <v>0.17568437568871004</v>
      </c>
      <c r="AF69" s="39" t="e">
        <f t="shared" si="55"/>
        <v>#DIV/0!</v>
      </c>
      <c r="AG69" s="42">
        <f t="shared" si="56"/>
        <v>2.5097767955530006E-2</v>
      </c>
      <c r="AI69" s="26">
        <v>7</v>
      </c>
      <c r="AJ69" s="3">
        <v>8164.2</v>
      </c>
      <c r="AK69" s="2"/>
      <c r="AL69" s="20">
        <v>47731.47</v>
      </c>
      <c r="AM69" s="7">
        <v>6050</v>
      </c>
      <c r="AN69" s="8"/>
      <c r="AO69" s="39" t="e">
        <f t="shared" si="63"/>
        <v>#DIV/0!</v>
      </c>
      <c r="AP69" s="42">
        <f t="shared" si="57"/>
        <v>0.17104438643938683</v>
      </c>
      <c r="AQ69" s="39" t="e">
        <f t="shared" si="58"/>
        <v>#DIV/0!</v>
      </c>
      <c r="AR69" s="42">
        <f t="shared" si="59"/>
        <v>2.4434912348483832E-2</v>
      </c>
    </row>
    <row r="70" spans="1:44">
      <c r="B70" s="26">
        <v>8</v>
      </c>
      <c r="C70" s="3">
        <v>2902.09</v>
      </c>
      <c r="D70" s="2"/>
      <c r="E70" s="20">
        <v>16188.486000000001</v>
      </c>
      <c r="F70" s="14">
        <v>2436</v>
      </c>
      <c r="G70" s="8"/>
      <c r="H70" s="39" t="e">
        <f t="shared" si="60"/>
        <v>#DIV/0!</v>
      </c>
      <c r="I70" s="42">
        <f t="shared" si="48"/>
        <v>0.17926877164424146</v>
      </c>
      <c r="J70" s="39" t="e">
        <f t="shared" si="49"/>
        <v>#DIV/0!</v>
      </c>
      <c r="K70" s="42">
        <f t="shared" si="50"/>
        <v>2.2408596455530182E-2</v>
      </c>
      <c r="M70" s="26">
        <v>8</v>
      </c>
      <c r="N70" s="3">
        <v>3846.97</v>
      </c>
      <c r="O70" s="2"/>
      <c r="P70" s="20">
        <v>23732.703000000001</v>
      </c>
      <c r="Q70" s="14">
        <v>3036</v>
      </c>
      <c r="R70" s="8"/>
      <c r="S70" s="39" t="e">
        <f t="shared" si="61"/>
        <v>#DIV/0!</v>
      </c>
      <c r="T70" s="42">
        <f t="shared" si="51"/>
        <v>0.16209573768314547</v>
      </c>
      <c r="U70" s="39" t="e">
        <f t="shared" si="52"/>
        <v>#DIV/0!</v>
      </c>
      <c r="V70" s="42">
        <f t="shared" si="53"/>
        <v>2.0261967210393184E-2</v>
      </c>
      <c r="X70" s="26">
        <v>8</v>
      </c>
      <c r="Y70" s="3">
        <v>6031.33</v>
      </c>
      <c r="Z70" s="2"/>
      <c r="AA70" s="20">
        <v>31650.812999999998</v>
      </c>
      <c r="AB70" s="14">
        <v>4704</v>
      </c>
      <c r="AC70" s="8"/>
      <c r="AD70" s="39" t="e">
        <f t="shared" si="62"/>
        <v>#DIV/0!</v>
      </c>
      <c r="AE70" s="42">
        <f t="shared" si="54"/>
        <v>0.19055845421727399</v>
      </c>
      <c r="AF70" s="39" t="e">
        <f t="shared" si="55"/>
        <v>#DIV/0!</v>
      </c>
      <c r="AG70" s="42">
        <f t="shared" si="56"/>
        <v>2.3819806777159249E-2</v>
      </c>
      <c r="AI70" s="26">
        <v>8</v>
      </c>
      <c r="AJ70" s="3">
        <v>8164.2</v>
      </c>
      <c r="AK70" s="2"/>
      <c r="AL70" s="20">
        <v>42128.728000000003</v>
      </c>
      <c r="AM70" s="7">
        <v>6050</v>
      </c>
      <c r="AN70" s="8"/>
      <c r="AO70" s="39" t="e">
        <f t="shared" si="63"/>
        <v>#DIV/0!</v>
      </c>
      <c r="AP70" s="42">
        <f t="shared" si="57"/>
        <v>0.19379175179464234</v>
      </c>
      <c r="AQ70" s="39" t="e">
        <f t="shared" si="58"/>
        <v>#DIV/0!</v>
      </c>
      <c r="AR70" s="42">
        <f t="shared" si="59"/>
        <v>2.4223968974330292E-2</v>
      </c>
    </row>
    <row r="71" spans="1:44">
      <c r="B71" s="26">
        <v>9</v>
      </c>
      <c r="C71" s="3">
        <v>2902.09</v>
      </c>
      <c r="D71" s="2"/>
      <c r="E71" s="20">
        <v>17966.512999999999</v>
      </c>
      <c r="F71" s="14">
        <v>2436</v>
      </c>
      <c r="G71" s="8"/>
      <c r="H71" s="39" t="e">
        <f t="shared" si="60"/>
        <v>#DIV/0!</v>
      </c>
      <c r="I71" s="42">
        <f t="shared" si="48"/>
        <v>0.16152772661005507</v>
      </c>
      <c r="J71" s="39" t="e">
        <f t="shared" si="49"/>
        <v>#DIV/0!</v>
      </c>
      <c r="K71" s="42">
        <f t="shared" si="50"/>
        <v>1.7947525178895009E-2</v>
      </c>
      <c r="M71" s="26">
        <v>9</v>
      </c>
      <c r="N71" s="3">
        <v>3846.97</v>
      </c>
      <c r="O71" s="2"/>
      <c r="P71" s="20">
        <v>22046.703000000001</v>
      </c>
      <c r="Q71" s="14">
        <v>3036</v>
      </c>
      <c r="R71" s="8"/>
      <c r="S71" s="39" t="e">
        <f t="shared" si="61"/>
        <v>#DIV/0!</v>
      </c>
      <c r="T71" s="42">
        <f t="shared" si="51"/>
        <v>0.17449185032337941</v>
      </c>
      <c r="U71" s="39" t="e">
        <f t="shared" si="52"/>
        <v>#DIV/0!</v>
      </c>
      <c r="V71" s="42">
        <f t="shared" si="53"/>
        <v>1.938798336926438E-2</v>
      </c>
      <c r="X71" s="26">
        <v>9</v>
      </c>
      <c r="Y71" s="3">
        <v>6031.33</v>
      </c>
      <c r="Z71" s="2"/>
      <c r="AA71" s="20">
        <v>33789.267</v>
      </c>
      <c r="AB71" s="14">
        <v>4704</v>
      </c>
      <c r="AC71" s="8"/>
      <c r="AD71" s="39" t="e">
        <f t="shared" si="62"/>
        <v>#DIV/0!</v>
      </c>
      <c r="AE71" s="42">
        <f t="shared" si="54"/>
        <v>0.17849839713894947</v>
      </c>
      <c r="AF71" s="39" t="e">
        <f t="shared" si="55"/>
        <v>#DIV/0!</v>
      </c>
      <c r="AG71" s="42">
        <f t="shared" si="56"/>
        <v>1.9833155237661052E-2</v>
      </c>
      <c r="AI71" s="26">
        <v>9</v>
      </c>
      <c r="AJ71" s="3">
        <v>8164.2</v>
      </c>
      <c r="AK71" s="2"/>
      <c r="AL71" s="20">
        <v>45976.661999999997</v>
      </c>
      <c r="AM71" s="7">
        <v>6050</v>
      </c>
      <c r="AN71" s="8"/>
      <c r="AO71" s="39" t="e">
        <f t="shared" si="63"/>
        <v>#DIV/0!</v>
      </c>
      <c r="AP71" s="42">
        <f t="shared" si="57"/>
        <v>0.17757269981887769</v>
      </c>
      <c r="AQ71" s="39" t="e">
        <f t="shared" si="58"/>
        <v>#DIV/0!</v>
      </c>
      <c r="AR71" s="42">
        <f t="shared" si="59"/>
        <v>1.9730299979875299E-2</v>
      </c>
    </row>
    <row r="72" spans="1:44">
      <c r="B72" s="26">
        <v>10</v>
      </c>
      <c r="C72" s="3">
        <v>2902.09</v>
      </c>
      <c r="D72" s="2"/>
      <c r="E72" s="20">
        <v>20472.681</v>
      </c>
      <c r="F72" s="14">
        <v>2436</v>
      </c>
      <c r="G72" s="8"/>
      <c r="H72" s="39" t="e">
        <f t="shared" si="60"/>
        <v>#DIV/0!</v>
      </c>
      <c r="I72" s="42">
        <f t="shared" si="48"/>
        <v>0.14175427243749855</v>
      </c>
      <c r="J72" s="39" t="e">
        <f t="shared" si="49"/>
        <v>#DIV/0!</v>
      </c>
      <c r="K72" s="42">
        <f t="shared" si="50"/>
        <v>1.4175427243749854E-2</v>
      </c>
      <c r="M72" s="26">
        <v>10</v>
      </c>
      <c r="N72" s="3">
        <v>3846.97</v>
      </c>
      <c r="O72" s="2"/>
      <c r="P72" s="20">
        <v>20584.419000000002</v>
      </c>
      <c r="Q72" s="14">
        <v>3036</v>
      </c>
      <c r="R72" s="8"/>
      <c r="S72" s="39" t="e">
        <f t="shared" si="61"/>
        <v>#DIV/0!</v>
      </c>
      <c r="T72" s="42">
        <f t="shared" si="51"/>
        <v>0.18688747056693703</v>
      </c>
      <c r="U72" s="39" t="e">
        <f t="shared" si="52"/>
        <v>#DIV/0!</v>
      </c>
      <c r="V72" s="42">
        <f t="shared" si="53"/>
        <v>1.8688747056693704E-2</v>
      </c>
      <c r="X72" s="26">
        <v>10</v>
      </c>
      <c r="Y72" s="3">
        <v>6031.33</v>
      </c>
      <c r="Z72" s="2"/>
      <c r="AA72" s="20">
        <v>38674.76</v>
      </c>
      <c r="AB72" s="14">
        <v>4704</v>
      </c>
      <c r="AC72" s="8"/>
      <c r="AD72" s="39" t="e">
        <f t="shared" si="62"/>
        <v>#DIV/0!</v>
      </c>
      <c r="AE72" s="42">
        <f t="shared" si="54"/>
        <v>0.15595003045914183</v>
      </c>
      <c r="AF72" s="39" t="e">
        <f t="shared" si="55"/>
        <v>#DIV/0!</v>
      </c>
      <c r="AG72" s="42">
        <f t="shared" si="56"/>
        <v>1.5595003045914182E-2</v>
      </c>
      <c r="AI72" s="26">
        <v>10</v>
      </c>
      <c r="AJ72" s="3">
        <v>8164.2</v>
      </c>
      <c r="AK72" s="2"/>
      <c r="AL72" s="20">
        <v>48501.756999999998</v>
      </c>
      <c r="AM72" s="7">
        <v>6050</v>
      </c>
      <c r="AN72" s="8"/>
      <c r="AO72" s="39" t="e">
        <f t="shared" si="63"/>
        <v>#DIV/0!</v>
      </c>
      <c r="AP72" s="42">
        <f t="shared" si="57"/>
        <v>0.16832792263587482</v>
      </c>
      <c r="AQ72" s="39" t="e">
        <f t="shared" si="58"/>
        <v>#DIV/0!</v>
      </c>
      <c r="AR72" s="42">
        <f t="shared" si="59"/>
        <v>1.6832792263587481E-2</v>
      </c>
    </row>
    <row r="73" spans="1:44">
      <c r="B73" s="26">
        <v>11</v>
      </c>
      <c r="C73" s="3">
        <v>2902.09</v>
      </c>
      <c r="D73" s="2"/>
      <c r="E73" s="20">
        <v>22286.503000000001</v>
      </c>
      <c r="F73" s="14">
        <v>2436</v>
      </c>
      <c r="G73" s="8"/>
      <c r="H73" s="39" t="e">
        <f t="shared" si="60"/>
        <v>#DIV/0!</v>
      </c>
      <c r="I73" s="42">
        <f t="shared" si="48"/>
        <v>0.13021737865290037</v>
      </c>
      <c r="J73" s="39" t="e">
        <f t="shared" si="49"/>
        <v>#DIV/0!</v>
      </c>
      <c r="K73" s="42">
        <f t="shared" si="50"/>
        <v>1.1837943513900034E-2</v>
      </c>
      <c r="M73" s="26">
        <v>11</v>
      </c>
      <c r="N73" s="3">
        <v>3846.97</v>
      </c>
      <c r="O73" s="2"/>
      <c r="P73" s="20">
        <v>23288.915000000001</v>
      </c>
      <c r="Q73" s="14">
        <v>3036</v>
      </c>
      <c r="R73" s="8"/>
      <c r="S73" s="39" t="e">
        <f t="shared" si="61"/>
        <v>#DIV/0!</v>
      </c>
      <c r="T73" s="42">
        <f t="shared" si="51"/>
        <v>0.16518459533215693</v>
      </c>
      <c r="U73" s="39" t="e">
        <f t="shared" si="52"/>
        <v>#DIV/0!</v>
      </c>
      <c r="V73" s="42">
        <f t="shared" si="53"/>
        <v>1.5016781393832447E-2</v>
      </c>
      <c r="X73" s="26">
        <v>11</v>
      </c>
      <c r="Y73" s="3">
        <v>6031.33</v>
      </c>
      <c r="Z73" s="2"/>
      <c r="AA73" s="20">
        <v>36314.665000000001</v>
      </c>
      <c r="AB73" s="14">
        <v>4704</v>
      </c>
      <c r="AC73" s="8"/>
      <c r="AD73" s="39" t="e">
        <f t="shared" si="62"/>
        <v>#DIV/0!</v>
      </c>
      <c r="AE73" s="42">
        <f t="shared" si="54"/>
        <v>0.16608524407426034</v>
      </c>
      <c r="AF73" s="39" t="e">
        <f t="shared" si="55"/>
        <v>#DIV/0!</v>
      </c>
      <c r="AG73" s="42">
        <f t="shared" si="56"/>
        <v>1.5098658552205485E-2</v>
      </c>
      <c r="AI73" s="26">
        <v>11</v>
      </c>
      <c r="AJ73" s="3">
        <v>8164.2</v>
      </c>
      <c r="AK73" s="2"/>
      <c r="AL73" s="20">
        <v>54784.347999999998</v>
      </c>
      <c r="AM73" s="7">
        <v>6050</v>
      </c>
      <c r="AN73" s="8"/>
      <c r="AO73" s="39" t="e">
        <f t="shared" si="63"/>
        <v>#DIV/0!</v>
      </c>
      <c r="AP73" s="42">
        <f t="shared" si="57"/>
        <v>0.14902431621528106</v>
      </c>
      <c r="AQ73" s="39" t="e">
        <f t="shared" si="58"/>
        <v>#DIV/0!</v>
      </c>
      <c r="AR73" s="42">
        <f t="shared" si="59"/>
        <v>1.3547665110480096E-2</v>
      </c>
    </row>
    <row r="74" spans="1:44" ht="15.75" thickBot="1">
      <c r="B74" s="27">
        <v>12</v>
      </c>
      <c r="C74" s="24">
        <v>2902.09</v>
      </c>
      <c r="D74" s="21"/>
      <c r="E74" s="22">
        <v>16794.938999999998</v>
      </c>
      <c r="F74" s="29">
        <v>2436</v>
      </c>
      <c r="G74" s="10"/>
      <c r="H74" s="40" t="e">
        <f t="shared" si="60"/>
        <v>#DIV/0!</v>
      </c>
      <c r="I74" s="43">
        <f>C74/E74</f>
        <v>0.17279550702744442</v>
      </c>
      <c r="J74" s="40" t="e">
        <f t="shared" si="49"/>
        <v>#DIV/0!</v>
      </c>
      <c r="K74" s="44">
        <f t="shared" si="50"/>
        <v>1.4399625585620369E-2</v>
      </c>
      <c r="M74" s="27">
        <v>12</v>
      </c>
      <c r="N74" s="24">
        <v>3846.97</v>
      </c>
      <c r="O74" s="21"/>
      <c r="P74" s="22">
        <v>22215.643</v>
      </c>
      <c r="Q74" s="29">
        <v>3036</v>
      </c>
      <c r="R74" s="10"/>
      <c r="S74" s="40" t="e">
        <f t="shared" si="61"/>
        <v>#DIV/0!</v>
      </c>
      <c r="T74" s="43">
        <f>N74/P74</f>
        <v>0.17316491807146883</v>
      </c>
      <c r="U74" s="40" t="e">
        <f t="shared" si="52"/>
        <v>#DIV/0!</v>
      </c>
      <c r="V74" s="44">
        <f t="shared" si="53"/>
        <v>1.4430409839289069E-2</v>
      </c>
      <c r="X74" s="27">
        <v>12</v>
      </c>
      <c r="Y74" s="24">
        <v>6031.33</v>
      </c>
      <c r="Z74" s="21"/>
      <c r="AA74" s="22">
        <v>34319.364999999998</v>
      </c>
      <c r="AB74" s="29">
        <v>4704</v>
      </c>
      <c r="AC74" s="10"/>
      <c r="AD74" s="40" t="e">
        <f t="shared" si="62"/>
        <v>#DIV/0!</v>
      </c>
      <c r="AE74" s="43">
        <f>Y74/AA74</f>
        <v>0.17574130523685388</v>
      </c>
      <c r="AF74" s="40" t="e">
        <f t="shared" si="55"/>
        <v>#DIV/0!</v>
      </c>
      <c r="AG74" s="44">
        <f t="shared" si="56"/>
        <v>1.4645108769737824E-2</v>
      </c>
      <c r="AI74" s="27">
        <v>12</v>
      </c>
      <c r="AJ74" s="24">
        <v>8164.2</v>
      </c>
      <c r="AK74" s="21"/>
      <c r="AL74" s="22">
        <v>50043.391000000003</v>
      </c>
      <c r="AM74" s="9">
        <v>6050</v>
      </c>
      <c r="AN74" s="10"/>
      <c r="AO74" s="40" t="e">
        <f t="shared" si="63"/>
        <v>#DIV/0!</v>
      </c>
      <c r="AP74" s="43">
        <f>AJ74/AL74</f>
        <v>0.1631424217435625</v>
      </c>
      <c r="AQ74" s="40" t="e">
        <f t="shared" si="58"/>
        <v>#DIV/0!</v>
      </c>
      <c r="AR74" s="44">
        <f t="shared" si="59"/>
        <v>1.3595201811963541E-2</v>
      </c>
    </row>
    <row r="79" spans="1:44">
      <c r="A79" s="117" t="s">
        <v>25</v>
      </c>
      <c r="B79" s="117"/>
      <c r="C79" s="117"/>
      <c r="D79" s="117"/>
      <c r="E79" s="117"/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7"/>
      <c r="R79" s="117"/>
      <c r="S79" s="117"/>
      <c r="T79" s="117"/>
      <c r="U79" s="117"/>
      <c r="V79" s="117"/>
      <c r="W79" s="117"/>
      <c r="X79" s="117"/>
      <c r="Y79" s="117"/>
      <c r="Z79" s="117"/>
      <c r="AA79" s="117"/>
      <c r="AB79" s="117"/>
      <c r="AC79" s="117"/>
      <c r="AD79" s="117"/>
      <c r="AE79" s="117"/>
      <c r="AF79" s="117"/>
    </row>
    <row r="80" spans="1:44" ht="15.75" thickBot="1"/>
    <row r="81" spans="12:25" ht="15.75" thickBot="1">
      <c r="L81" s="53"/>
      <c r="M81" s="109" t="s">
        <v>31</v>
      </c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</row>
    <row r="82" spans="12:25" ht="33.6" customHeight="1" thickBot="1">
      <c r="M82" s="54" t="s">
        <v>32</v>
      </c>
      <c r="N82" s="59">
        <v>1</v>
      </c>
      <c r="O82" s="60">
        <v>2</v>
      </c>
      <c r="P82" s="60">
        <v>3</v>
      </c>
      <c r="Q82" s="60">
        <v>4</v>
      </c>
      <c r="R82" s="60">
        <v>5</v>
      </c>
      <c r="S82" s="60">
        <v>6</v>
      </c>
      <c r="T82" s="60">
        <v>7</v>
      </c>
      <c r="U82" s="61">
        <v>8</v>
      </c>
      <c r="V82" s="62">
        <v>9</v>
      </c>
      <c r="W82" s="60">
        <v>10</v>
      </c>
      <c r="X82" s="60">
        <v>11</v>
      </c>
      <c r="Y82" s="61">
        <v>12</v>
      </c>
    </row>
    <row r="83" spans="12:25">
      <c r="M83" s="55">
        <v>6</v>
      </c>
      <c r="N83" s="64">
        <v>355.024</v>
      </c>
      <c r="O83" s="65">
        <v>1596.6590000000001</v>
      </c>
      <c r="P83" s="66">
        <v>2287.3490000000002</v>
      </c>
      <c r="Q83" s="66">
        <v>2276.777</v>
      </c>
      <c r="R83" s="66">
        <v>2225.8180000000002</v>
      </c>
      <c r="S83" s="66">
        <v>2138.1210000000001</v>
      </c>
      <c r="T83" s="66">
        <v>2672.837</v>
      </c>
      <c r="U83" s="66">
        <v>1992.8979999999999</v>
      </c>
      <c r="V83" s="66">
        <v>2172.1799999999998</v>
      </c>
      <c r="W83" s="66">
        <v>1982.377</v>
      </c>
      <c r="X83" s="66">
        <v>2586.114</v>
      </c>
      <c r="Y83" s="67">
        <v>2391.4810000000002</v>
      </c>
    </row>
    <row r="84" spans="12:25">
      <c r="M84" s="56">
        <f>M83*2</f>
        <v>12</v>
      </c>
      <c r="N84" s="52">
        <v>419.815</v>
      </c>
      <c r="O84" s="68">
        <v>1654.51</v>
      </c>
      <c r="P84" s="69">
        <v>1897.941</v>
      </c>
      <c r="Q84" s="69">
        <v>2345.0100000000002</v>
      </c>
      <c r="R84" s="69">
        <v>2322.797</v>
      </c>
      <c r="S84" s="69">
        <v>2582.808</v>
      </c>
      <c r="T84" s="69">
        <v>2529.2379999999998</v>
      </c>
      <c r="U84" s="69">
        <v>2316.7950000000001</v>
      </c>
      <c r="V84" s="69">
        <v>2508.2280000000001</v>
      </c>
      <c r="W84" s="69">
        <v>2410.5909999999999</v>
      </c>
      <c r="X84" s="69">
        <v>2167.1129999999998</v>
      </c>
      <c r="Y84" s="70">
        <v>2464.3969999999999</v>
      </c>
    </row>
    <row r="85" spans="12:25">
      <c r="M85" s="56">
        <f>M84*2</f>
        <v>24</v>
      </c>
      <c r="N85" s="71">
        <v>513.53899999999999</v>
      </c>
      <c r="O85" s="72">
        <v>1756.396</v>
      </c>
      <c r="P85" s="73">
        <v>1992.1579999999999</v>
      </c>
      <c r="Q85" s="73">
        <v>2403.2040000000002</v>
      </c>
      <c r="R85" s="73">
        <v>2346.2579999999998</v>
      </c>
      <c r="S85" s="73">
        <v>2365.4279999999999</v>
      </c>
      <c r="T85" s="73">
        <v>2717.4079999999999</v>
      </c>
      <c r="U85" s="73">
        <v>2462.34</v>
      </c>
      <c r="V85" s="73">
        <v>2542.143</v>
      </c>
      <c r="W85" s="73">
        <v>2036.5440000000001</v>
      </c>
      <c r="X85" s="73">
        <v>2187.0117</v>
      </c>
      <c r="Y85" s="67">
        <v>2519.7559999999999</v>
      </c>
    </row>
    <row r="86" spans="12:25">
      <c r="M86" s="56">
        <f t="shared" ref="M86:M94" si="64">M85*2</f>
        <v>48</v>
      </c>
      <c r="N86" s="52">
        <v>700.20899999999995</v>
      </c>
      <c r="O86" s="68">
        <v>1946.7</v>
      </c>
      <c r="P86" s="69">
        <v>2623.2249999999999</v>
      </c>
      <c r="Q86" s="69">
        <v>2181.0100000000002</v>
      </c>
      <c r="R86" s="69">
        <v>2457.203</v>
      </c>
      <c r="S86" s="69">
        <v>2564.0790000000002</v>
      </c>
      <c r="T86" s="69">
        <v>2563.71</v>
      </c>
      <c r="U86" s="69">
        <v>2078.2530000000002</v>
      </c>
      <c r="V86" s="69">
        <v>2763.2759999999998</v>
      </c>
      <c r="W86" s="69">
        <v>2582.1019999999999</v>
      </c>
      <c r="X86" s="69">
        <v>2696.78</v>
      </c>
      <c r="Y86" s="70">
        <v>2910.5889999999999</v>
      </c>
    </row>
    <row r="87" spans="12:25">
      <c r="M87" s="56">
        <f t="shared" si="64"/>
        <v>96</v>
      </c>
      <c r="N87" s="71">
        <v>1078.646</v>
      </c>
      <c r="O87" s="72">
        <v>2307.9589999999998</v>
      </c>
      <c r="P87" s="73">
        <v>2756.9319999999998</v>
      </c>
      <c r="Q87" s="73">
        <v>2557.6239999999998</v>
      </c>
      <c r="R87" s="73">
        <v>2612.1320000000001</v>
      </c>
      <c r="S87" s="73">
        <v>2571.8530000000001</v>
      </c>
      <c r="T87" s="73">
        <v>2404.83</v>
      </c>
      <c r="U87" s="73">
        <v>2597.7260000000001</v>
      </c>
      <c r="V87" s="73">
        <v>2713.9720000000002</v>
      </c>
      <c r="W87" s="73">
        <v>2419.3290000000002</v>
      </c>
      <c r="X87" s="73">
        <v>2615.5659999999998</v>
      </c>
      <c r="Y87" s="67">
        <v>2558.721</v>
      </c>
    </row>
    <row r="88" spans="12:25">
      <c r="M88" s="56">
        <f t="shared" si="64"/>
        <v>192</v>
      </c>
      <c r="N88" s="52">
        <v>1811.3050000000001</v>
      </c>
      <c r="O88" s="68">
        <v>2895.17</v>
      </c>
      <c r="P88" s="69">
        <v>3501.4409999999998</v>
      </c>
      <c r="Q88" s="69">
        <v>3653.902</v>
      </c>
      <c r="R88" s="69">
        <v>3584.3719999999998</v>
      </c>
      <c r="S88" s="69">
        <v>3582.884</v>
      </c>
      <c r="T88" s="69">
        <v>3094.9470000000001</v>
      </c>
      <c r="U88" s="69">
        <v>2635.6570000000002</v>
      </c>
      <c r="V88" s="69">
        <v>3135.7719999999999</v>
      </c>
      <c r="W88" s="69">
        <v>2539.6190000000001</v>
      </c>
      <c r="X88" s="69">
        <v>2988.9760000000001</v>
      </c>
      <c r="Y88" s="70">
        <v>2467.7179999999998</v>
      </c>
    </row>
    <row r="89" spans="12:25">
      <c r="M89" s="56">
        <f t="shared" si="64"/>
        <v>384</v>
      </c>
      <c r="N89" s="71">
        <v>3278.0639999999999</v>
      </c>
      <c r="O89" s="72">
        <v>4560.6090000000004</v>
      </c>
      <c r="P89" s="73">
        <v>4778.5519999999997</v>
      </c>
      <c r="Q89" s="73">
        <v>4749.5780000000004</v>
      </c>
      <c r="R89" s="73">
        <v>5069.1350000000002</v>
      </c>
      <c r="S89" s="73">
        <v>4742.433</v>
      </c>
      <c r="T89" s="73">
        <v>3517.1610000000001</v>
      </c>
      <c r="U89" s="73">
        <v>3375.9090000000001</v>
      </c>
      <c r="V89" s="73">
        <v>3469.5619999999999</v>
      </c>
      <c r="W89" s="73">
        <v>3348.373</v>
      </c>
      <c r="X89" s="73">
        <v>2996.9189999999999</v>
      </c>
      <c r="Y89" s="67">
        <v>2921.6610000000001</v>
      </c>
    </row>
    <row r="90" spans="12:25">
      <c r="M90" s="56">
        <f t="shared" si="64"/>
        <v>768</v>
      </c>
      <c r="N90" s="52">
        <v>6200.7049999999999</v>
      </c>
      <c r="O90" s="68">
        <v>7475.5420000000004</v>
      </c>
      <c r="P90" s="69">
        <v>7769.3519999999999</v>
      </c>
      <c r="Q90" s="69">
        <v>7701.1689999999999</v>
      </c>
      <c r="R90" s="69">
        <v>8371.1509999999998</v>
      </c>
      <c r="S90" s="69">
        <v>7886.3040000000001</v>
      </c>
      <c r="T90" s="69">
        <v>5329.6210000000001</v>
      </c>
      <c r="U90" s="69">
        <v>5230.777</v>
      </c>
      <c r="V90" s="69">
        <v>4055.3119999999999</v>
      </c>
      <c r="W90" s="69">
        <v>4357.9769999999999</v>
      </c>
      <c r="X90" s="69">
        <v>4289.3469999999998</v>
      </c>
      <c r="Y90" s="70">
        <v>4216.6319999999996</v>
      </c>
    </row>
    <row r="91" spans="12:25">
      <c r="M91" s="56">
        <f t="shared" si="64"/>
        <v>1536</v>
      </c>
      <c r="N91" s="74">
        <v>12042.058000000001</v>
      </c>
      <c r="O91" s="69">
        <v>13407.576999999999</v>
      </c>
      <c r="P91" s="69">
        <v>13968.339</v>
      </c>
      <c r="Q91" s="69">
        <v>14293.45</v>
      </c>
      <c r="R91" s="69">
        <v>14088.509</v>
      </c>
      <c r="S91" s="69">
        <v>13828.516</v>
      </c>
      <c r="T91" s="69">
        <v>8264.5030000000006</v>
      </c>
      <c r="U91" s="69">
        <v>8175.76</v>
      </c>
      <c r="V91" s="69">
        <v>6514.9849999999997</v>
      </c>
      <c r="W91" s="69">
        <v>6090.0429999999997</v>
      </c>
      <c r="X91" s="69">
        <v>5058.6210000000001</v>
      </c>
      <c r="Y91" s="75">
        <v>6680.8140000000003</v>
      </c>
    </row>
    <row r="92" spans="12:25">
      <c r="M92" s="56">
        <f t="shared" si="64"/>
        <v>3072</v>
      </c>
      <c r="N92" s="74">
        <f>(N94+N91)/2</f>
        <v>53293.520000000004</v>
      </c>
      <c r="O92" s="69">
        <f t="shared" ref="O92:Y92" si="65">(O94+O91)/2</f>
        <v>54362.739000000001</v>
      </c>
      <c r="P92" s="69">
        <f t="shared" si="65"/>
        <v>54779.593999999997</v>
      </c>
      <c r="Q92" s="69">
        <f t="shared" si="65"/>
        <v>54991.606999999996</v>
      </c>
      <c r="R92" s="69">
        <f t="shared" si="65"/>
        <v>55058.519500000002</v>
      </c>
      <c r="S92" s="69">
        <f t="shared" si="65"/>
        <v>54989.4735</v>
      </c>
      <c r="T92" s="69">
        <f t="shared" si="65"/>
        <v>28849.18</v>
      </c>
      <c r="U92" s="69">
        <f t="shared" si="65"/>
        <v>28824.934499999999</v>
      </c>
      <c r="V92" s="69">
        <f t="shared" si="65"/>
        <v>20789.645499999999</v>
      </c>
      <c r="W92" s="69">
        <f t="shared" si="65"/>
        <v>19780.573</v>
      </c>
      <c r="X92" s="69">
        <f t="shared" si="65"/>
        <v>16633.218000000001</v>
      </c>
      <c r="Y92" s="75">
        <f t="shared" si="65"/>
        <v>16815.771000000001</v>
      </c>
    </row>
    <row r="93" spans="12:25">
      <c r="M93" s="56">
        <f t="shared" si="64"/>
        <v>6144</v>
      </c>
      <c r="N93" s="74">
        <f>(N92+N94)/2</f>
        <v>73919.251000000004</v>
      </c>
      <c r="O93" s="69">
        <f t="shared" ref="O93:Y93" si="66">(O92+O94)/2</f>
        <v>74840.320000000007</v>
      </c>
      <c r="P93" s="69">
        <f t="shared" si="66"/>
        <v>75185.2215</v>
      </c>
      <c r="Q93" s="69">
        <f t="shared" si="66"/>
        <v>75340.685499999992</v>
      </c>
      <c r="R93" s="69">
        <f t="shared" si="66"/>
        <v>75543.524749999997</v>
      </c>
      <c r="S93" s="69">
        <f t="shared" si="66"/>
        <v>75569.952250000002</v>
      </c>
      <c r="T93" s="69">
        <f t="shared" si="66"/>
        <v>39141.518500000006</v>
      </c>
      <c r="U93" s="69">
        <f t="shared" si="66"/>
        <v>39149.52175</v>
      </c>
      <c r="V93" s="69">
        <f t="shared" si="66"/>
        <v>27926.975749999998</v>
      </c>
      <c r="W93" s="69">
        <f t="shared" si="66"/>
        <v>26625.838000000003</v>
      </c>
      <c r="X93" s="69">
        <f t="shared" si="66"/>
        <v>22420.516499999998</v>
      </c>
      <c r="Y93" s="75">
        <f t="shared" si="66"/>
        <v>21883.249499999998</v>
      </c>
    </row>
    <row r="94" spans="12:25">
      <c r="M94" s="56">
        <f t="shared" si="64"/>
        <v>12288</v>
      </c>
      <c r="N94" s="52">
        <v>94544.982000000004</v>
      </c>
      <c r="O94" s="69">
        <v>95317.900999999998</v>
      </c>
      <c r="P94" s="69">
        <v>95590.849000000002</v>
      </c>
      <c r="Q94" s="69">
        <v>95689.763999999996</v>
      </c>
      <c r="R94" s="69">
        <v>96028.53</v>
      </c>
      <c r="S94" s="69">
        <v>96150.430999999997</v>
      </c>
      <c r="T94" s="69">
        <v>49433.857000000004</v>
      </c>
      <c r="U94" s="69">
        <v>49474.108999999997</v>
      </c>
      <c r="V94" s="69">
        <v>35064.305999999997</v>
      </c>
      <c r="W94" s="69">
        <v>33471.103000000003</v>
      </c>
      <c r="X94" s="69">
        <v>28207.814999999999</v>
      </c>
      <c r="Y94" s="75">
        <v>26950.727999999999</v>
      </c>
    </row>
    <row r="95" spans="12:25">
      <c r="M95" s="57">
        <v>24576</v>
      </c>
      <c r="N95" s="52">
        <v>187671.43599999999</v>
      </c>
      <c r="O95" s="68">
        <v>189204.81700000001</v>
      </c>
      <c r="P95" s="69">
        <v>188283.397</v>
      </c>
      <c r="Q95" s="69">
        <v>188982.19899999999</v>
      </c>
      <c r="R95" s="69">
        <v>191532.71400000001</v>
      </c>
      <c r="S95" s="69">
        <v>188323.68900000001</v>
      </c>
      <c r="T95" s="69">
        <v>95659.956000000006</v>
      </c>
      <c r="U95" s="69">
        <v>104213.571</v>
      </c>
      <c r="V95" s="69">
        <v>65096.51</v>
      </c>
      <c r="W95" s="69">
        <v>65764.781000000003</v>
      </c>
      <c r="X95" s="69">
        <v>53931.008000000002</v>
      </c>
      <c r="Y95" s="70">
        <v>49699.127</v>
      </c>
    </row>
    <row r="96" spans="12:25" ht="15.75" thickBot="1">
      <c r="M96" s="58">
        <f>M95*2</f>
        <v>49152</v>
      </c>
      <c r="N96" s="76">
        <v>373057.48</v>
      </c>
      <c r="O96" s="77">
        <v>375956.91499999998</v>
      </c>
      <c r="P96" s="78">
        <v>377786.02399999998</v>
      </c>
      <c r="Q96" s="78">
        <v>372479.16700000002</v>
      </c>
      <c r="R96" s="79">
        <v>374725.02600000001</v>
      </c>
      <c r="S96" s="77">
        <v>380541.37699999998</v>
      </c>
      <c r="T96" s="78">
        <v>189340.712</v>
      </c>
      <c r="U96" s="78">
        <v>196541.054</v>
      </c>
      <c r="V96" s="78">
        <v>129281</v>
      </c>
      <c r="W96" s="78">
        <v>128175.72900000001</v>
      </c>
      <c r="X96" s="78">
        <v>96110.95</v>
      </c>
      <c r="Y96" s="80">
        <v>96614.475000000006</v>
      </c>
    </row>
    <row r="97" spans="12:25">
      <c r="M97" s="63"/>
    </row>
    <row r="98" spans="12:25" ht="15.75" thickBot="1"/>
    <row r="99" spans="12:25" ht="15.75" thickBot="1">
      <c r="L99" s="53"/>
      <c r="M99" s="109" t="s">
        <v>26</v>
      </c>
      <c r="N99" s="109"/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</row>
    <row r="100" spans="12:25" ht="36.75" thickBot="1">
      <c r="M100" s="54" t="s">
        <v>32</v>
      </c>
      <c r="N100" s="59">
        <v>1</v>
      </c>
      <c r="O100" s="60">
        <v>2</v>
      </c>
      <c r="P100" s="60">
        <v>3</v>
      </c>
      <c r="Q100" s="60">
        <v>4</v>
      </c>
      <c r="R100" s="60">
        <v>5</v>
      </c>
      <c r="S100" s="60">
        <v>6</v>
      </c>
      <c r="T100" s="60">
        <v>7</v>
      </c>
      <c r="U100" s="61">
        <v>8</v>
      </c>
      <c r="V100" s="62">
        <v>9</v>
      </c>
      <c r="W100" s="60">
        <v>10</v>
      </c>
      <c r="X100" s="60">
        <v>11</v>
      </c>
      <c r="Y100" s="61">
        <v>12</v>
      </c>
    </row>
    <row r="101" spans="12:25">
      <c r="M101" s="55">
        <v>6</v>
      </c>
      <c r="N101" s="30">
        <f t="shared" ref="N101:N109" si="67">N83/N83</f>
        <v>1</v>
      </c>
      <c r="O101" s="45">
        <f t="shared" ref="O101:O109" si="68">$N83/O83</f>
        <v>0.22235430358016331</v>
      </c>
      <c r="P101" s="45">
        <f t="shared" ref="P101:Y101" si="69">$N83/P83</f>
        <v>0.15521199432181096</v>
      </c>
      <c r="Q101" s="45">
        <f t="shared" si="69"/>
        <v>0.15593270662871242</v>
      </c>
      <c r="R101" s="45">
        <f t="shared" si="69"/>
        <v>0.15950270866710575</v>
      </c>
      <c r="S101" s="45">
        <f t="shared" si="69"/>
        <v>0.16604485901405952</v>
      </c>
      <c r="T101" s="45">
        <f t="shared" si="69"/>
        <v>0.13282665572199129</v>
      </c>
      <c r="U101" s="45">
        <f t="shared" si="69"/>
        <v>0.17814459144421843</v>
      </c>
      <c r="V101" s="45">
        <f t="shared" si="69"/>
        <v>0.16344133543260689</v>
      </c>
      <c r="W101" s="45">
        <f t="shared" si="69"/>
        <v>0.17909005199313754</v>
      </c>
      <c r="X101" s="45">
        <f t="shared" si="69"/>
        <v>0.13728087779579709</v>
      </c>
      <c r="Y101" s="46">
        <f t="shared" si="69"/>
        <v>0.14845361514475758</v>
      </c>
    </row>
    <row r="102" spans="12:25">
      <c r="M102" s="56">
        <f>M101*2</f>
        <v>12</v>
      </c>
      <c r="N102" s="19">
        <f t="shared" si="67"/>
        <v>1</v>
      </c>
      <c r="O102" s="47">
        <f t="shared" si="68"/>
        <v>0.25373977794029651</v>
      </c>
      <c r="P102" s="47">
        <f t="shared" ref="P102:Q109" si="70">$N84/P84</f>
        <v>0.22119496865287172</v>
      </c>
      <c r="Q102" s="47">
        <f t="shared" si="70"/>
        <v>0.17902482292186386</v>
      </c>
      <c r="R102" s="47">
        <f t="shared" ref="R102:Y102" si="71">$N84/R84</f>
        <v>0.18073684441645138</v>
      </c>
      <c r="S102" s="47">
        <f t="shared" si="71"/>
        <v>0.16254208597774206</v>
      </c>
      <c r="T102" s="47">
        <f t="shared" si="71"/>
        <v>0.16598477486104513</v>
      </c>
      <c r="U102" s="47">
        <f t="shared" si="71"/>
        <v>0.18120506993497482</v>
      </c>
      <c r="V102" s="47">
        <f t="shared" si="71"/>
        <v>0.16737513495583337</v>
      </c>
      <c r="W102" s="47">
        <f t="shared" si="71"/>
        <v>0.17415438786588019</v>
      </c>
      <c r="X102" s="47">
        <f t="shared" si="71"/>
        <v>0.19372086273304623</v>
      </c>
      <c r="Y102" s="48">
        <f t="shared" si="71"/>
        <v>0.17035201714658799</v>
      </c>
    </row>
    <row r="103" spans="12:25">
      <c r="M103" s="56">
        <f>M102*2</f>
        <v>24</v>
      </c>
      <c r="N103" s="19">
        <f t="shared" si="67"/>
        <v>1</v>
      </c>
      <c r="O103" s="47">
        <f t="shared" si="68"/>
        <v>0.2923822418179044</v>
      </c>
      <c r="P103" s="47">
        <f t="shared" si="70"/>
        <v>0.25778025638528673</v>
      </c>
      <c r="Q103" s="47">
        <f t="shared" si="70"/>
        <v>0.21368930810701045</v>
      </c>
      <c r="R103" s="47">
        <f t="shared" ref="R103:Y109" si="72">$N85/R85</f>
        <v>0.21887575876139795</v>
      </c>
      <c r="S103" s="47">
        <f t="shared" si="72"/>
        <v>0.21710193673195718</v>
      </c>
      <c r="T103" s="47">
        <f t="shared" si="72"/>
        <v>0.18898119089956311</v>
      </c>
      <c r="U103" s="47">
        <f t="shared" si="72"/>
        <v>0.20855730727681795</v>
      </c>
      <c r="V103" s="47">
        <f t="shared" si="72"/>
        <v>0.20201027243550027</v>
      </c>
      <c r="W103" s="47">
        <f t="shared" si="72"/>
        <v>0.25216199600892492</v>
      </c>
      <c r="X103" s="47">
        <f t="shared" si="72"/>
        <v>0.23481310136566713</v>
      </c>
      <c r="Y103" s="48">
        <f t="shared" si="72"/>
        <v>0.2038050509652522</v>
      </c>
    </row>
    <row r="104" spans="12:25">
      <c r="M104" s="56">
        <f t="shared" ref="M104:M112" si="73">M103*2</f>
        <v>48</v>
      </c>
      <c r="N104" s="19">
        <f t="shared" si="67"/>
        <v>1</v>
      </c>
      <c r="O104" s="47">
        <f t="shared" si="68"/>
        <v>0.35969024503005081</v>
      </c>
      <c r="P104" s="47">
        <f t="shared" si="70"/>
        <v>0.26692677906012635</v>
      </c>
      <c r="Q104" s="47">
        <f t="shared" si="70"/>
        <v>0.32104804654724184</v>
      </c>
      <c r="R104" s="47">
        <f t="shared" si="72"/>
        <v>0.28496180413258487</v>
      </c>
      <c r="S104" s="47">
        <f t="shared" si="72"/>
        <v>0.27308401964214046</v>
      </c>
      <c r="T104" s="47">
        <f t="shared" si="72"/>
        <v>0.27312332518108517</v>
      </c>
      <c r="U104" s="47">
        <f t="shared" si="72"/>
        <v>0.33692192432778872</v>
      </c>
      <c r="V104" s="47">
        <f t="shared" si="72"/>
        <v>0.25339814046805315</v>
      </c>
      <c r="W104" s="47">
        <f t="shared" si="72"/>
        <v>0.27117790079555337</v>
      </c>
      <c r="X104" s="47">
        <f t="shared" si="72"/>
        <v>0.2596463189433324</v>
      </c>
      <c r="Y104" s="48">
        <f t="shared" si="72"/>
        <v>0.2405729561954642</v>
      </c>
    </row>
    <row r="105" spans="12:25">
      <c r="M105" s="56">
        <f t="shared" si="73"/>
        <v>96</v>
      </c>
      <c r="N105" s="19">
        <f t="shared" si="67"/>
        <v>1</v>
      </c>
      <c r="O105" s="47">
        <f t="shared" si="68"/>
        <v>0.46735925551537094</v>
      </c>
      <c r="P105" s="47">
        <f t="shared" si="70"/>
        <v>0.39124867787816314</v>
      </c>
      <c r="Q105" s="47">
        <f t="shared" si="70"/>
        <v>0.42173751888471489</v>
      </c>
      <c r="R105" s="47">
        <f t="shared" si="72"/>
        <v>0.41293701849676812</v>
      </c>
      <c r="S105" s="47">
        <f t="shared" si="72"/>
        <v>0.4194042194480011</v>
      </c>
      <c r="T105" s="47">
        <f t="shared" si="72"/>
        <v>0.44853316034813273</v>
      </c>
      <c r="U105" s="47">
        <f t="shared" si="72"/>
        <v>0.41522701008497431</v>
      </c>
      <c r="V105" s="47">
        <f t="shared" si="72"/>
        <v>0.39744183064526822</v>
      </c>
      <c r="W105" s="47">
        <f t="shared" si="72"/>
        <v>0.44584510829242319</v>
      </c>
      <c r="X105" s="47">
        <f t="shared" si="72"/>
        <v>0.41239486979108919</v>
      </c>
      <c r="Y105" s="48">
        <f t="shared" si="72"/>
        <v>0.42155670743312773</v>
      </c>
    </row>
    <row r="106" spans="12:25">
      <c r="M106" s="56">
        <f t="shared" si="73"/>
        <v>192</v>
      </c>
      <c r="N106" s="19">
        <f t="shared" si="67"/>
        <v>1</v>
      </c>
      <c r="O106" s="47">
        <f t="shared" si="68"/>
        <v>0.62562992846706755</v>
      </c>
      <c r="P106" s="47">
        <f t="shared" si="70"/>
        <v>0.51730273336035082</v>
      </c>
      <c r="Q106" s="47">
        <f t="shared" si="70"/>
        <v>0.49571800228905977</v>
      </c>
      <c r="R106" s="47">
        <f t="shared" si="72"/>
        <v>0.50533398877125479</v>
      </c>
      <c r="S106" s="47">
        <f t="shared" si="72"/>
        <v>0.50554385796470103</v>
      </c>
      <c r="T106" s="47">
        <f t="shared" si="72"/>
        <v>0.58524588627850493</v>
      </c>
      <c r="U106" s="47">
        <f t="shared" si="72"/>
        <v>0.68723092572364308</v>
      </c>
      <c r="V106" s="47">
        <f t="shared" si="72"/>
        <v>0.57762649835511004</v>
      </c>
      <c r="W106" s="47">
        <f t="shared" si="72"/>
        <v>0.71321918760254976</v>
      </c>
      <c r="X106" s="47">
        <f t="shared" si="72"/>
        <v>0.60599516356103222</v>
      </c>
      <c r="Y106" s="48">
        <f t="shared" si="72"/>
        <v>0.73399999513720782</v>
      </c>
    </row>
    <row r="107" spans="12:25">
      <c r="M107" s="56">
        <f t="shared" si="73"/>
        <v>384</v>
      </c>
      <c r="N107" s="19">
        <f t="shared" si="67"/>
        <v>1</v>
      </c>
      <c r="O107" s="47">
        <f t="shared" si="68"/>
        <v>0.71877768955856547</v>
      </c>
      <c r="P107" s="47">
        <f t="shared" si="70"/>
        <v>0.68599525546650952</v>
      </c>
      <c r="Q107" s="47">
        <f t="shared" si="70"/>
        <v>0.69018005389110348</v>
      </c>
      <c r="R107" s="47">
        <f t="shared" si="72"/>
        <v>0.64667127626310994</v>
      </c>
      <c r="S107" s="47">
        <f t="shared" si="72"/>
        <v>0.69121988650129584</v>
      </c>
      <c r="T107" s="47">
        <f t="shared" si="72"/>
        <v>0.93201988763096144</v>
      </c>
      <c r="U107" s="47">
        <f t="shared" si="72"/>
        <v>0.97101669505901955</v>
      </c>
      <c r="V107" s="47">
        <f t="shared" si="72"/>
        <v>0.94480628966999292</v>
      </c>
      <c r="W107" s="47">
        <f t="shared" si="72"/>
        <v>0.979002040692599</v>
      </c>
      <c r="X107" s="47">
        <f t="shared" si="72"/>
        <v>1.0938113442505453</v>
      </c>
      <c r="Y107" s="48">
        <f t="shared" si="72"/>
        <v>1.1219864316907402</v>
      </c>
    </row>
    <row r="108" spans="12:25">
      <c r="M108" s="56">
        <f t="shared" si="73"/>
        <v>768</v>
      </c>
      <c r="N108" s="19">
        <f t="shared" si="67"/>
        <v>1</v>
      </c>
      <c r="O108" s="47">
        <f t="shared" si="68"/>
        <v>0.82946560931635449</v>
      </c>
      <c r="P108" s="47">
        <f t="shared" si="70"/>
        <v>0.79809809106345031</v>
      </c>
      <c r="Q108" s="47">
        <f t="shared" si="70"/>
        <v>0.80516412508282831</v>
      </c>
      <c r="R108" s="47">
        <f t="shared" si="72"/>
        <v>0.74072310964167298</v>
      </c>
      <c r="S108" s="47">
        <f t="shared" si="72"/>
        <v>0.78626248747195138</v>
      </c>
      <c r="T108" s="47">
        <f t="shared" si="72"/>
        <v>1.1634420158581633</v>
      </c>
      <c r="U108" s="47">
        <f t="shared" si="72"/>
        <v>1.185427136350871</v>
      </c>
      <c r="V108" s="47">
        <f t="shared" si="72"/>
        <v>1.5290327846538072</v>
      </c>
      <c r="W108" s="47">
        <f t="shared" si="72"/>
        <v>1.4228402306850174</v>
      </c>
      <c r="X108" s="47">
        <f t="shared" si="72"/>
        <v>1.4456058229842446</v>
      </c>
      <c r="Y108" s="48">
        <f t="shared" si="72"/>
        <v>1.4705350146752196</v>
      </c>
    </row>
    <row r="109" spans="12:25">
      <c r="M109" s="56">
        <f t="shared" si="73"/>
        <v>1536</v>
      </c>
      <c r="N109" s="19">
        <f t="shared" si="67"/>
        <v>1</v>
      </c>
      <c r="O109" s="47">
        <f t="shared" si="68"/>
        <v>0.89815318606784822</v>
      </c>
      <c r="P109" s="47">
        <f t="shared" si="70"/>
        <v>0.86209663153221017</v>
      </c>
      <c r="Q109" s="47">
        <f t="shared" si="70"/>
        <v>0.84248785282769378</v>
      </c>
      <c r="R109" s="47">
        <f t="shared" si="72"/>
        <v>0.85474325210708957</v>
      </c>
      <c r="S109" s="47">
        <f t="shared" si="72"/>
        <v>0.87081346978952778</v>
      </c>
      <c r="T109" s="47">
        <f t="shared" si="72"/>
        <v>1.4570819322105637</v>
      </c>
      <c r="U109" s="47">
        <f t="shared" si="72"/>
        <v>1.4728976877990549</v>
      </c>
      <c r="V109" s="47">
        <f t="shared" si="72"/>
        <v>1.8483631197922945</v>
      </c>
      <c r="W109" s="47">
        <f t="shared" si="72"/>
        <v>1.9773354638054281</v>
      </c>
      <c r="X109" s="47">
        <f t="shared" si="72"/>
        <v>2.3805021170789433</v>
      </c>
      <c r="Y109" s="48">
        <f t="shared" si="72"/>
        <v>1.8024836494475076</v>
      </c>
    </row>
    <row r="110" spans="12:25">
      <c r="M110" s="56">
        <f t="shared" si="73"/>
        <v>3072</v>
      </c>
      <c r="N110" s="33">
        <v>1</v>
      </c>
      <c r="O110" s="47">
        <f>(O109+O$112)/2</f>
        <v>0.94502216573385178</v>
      </c>
      <c r="P110" s="47">
        <f t="shared" ref="P110:Y111" si="74">(P109+P$112)/2</f>
        <v>0.9255777764260894</v>
      </c>
      <c r="Q110" s="47">
        <f t="shared" si="74"/>
        <v>0.91526218943307647</v>
      </c>
      <c r="R110" s="47">
        <f t="shared" si="74"/>
        <v>0.9196471091834022</v>
      </c>
      <c r="S110" s="47">
        <f t="shared" si="74"/>
        <v>0.92705810357141605</v>
      </c>
      <c r="T110" s="47">
        <f t="shared" si="74"/>
        <v>1.6848185836903309</v>
      </c>
      <c r="U110" s="47">
        <f t="shared" si="74"/>
        <v>1.6919484366258968</v>
      </c>
      <c r="V110" s="47">
        <f t="shared" si="74"/>
        <v>2.2723471559869415</v>
      </c>
      <c r="W110" s="47">
        <f t="shared" si="74"/>
        <v>2.401005144267045</v>
      </c>
      <c r="X110" s="47">
        <f t="shared" si="74"/>
        <v>2.8661160980684111</v>
      </c>
      <c r="Y110" s="48">
        <f t="shared" si="74"/>
        <v>2.655275741729632</v>
      </c>
    </row>
    <row r="111" spans="12:25">
      <c r="M111" s="56">
        <f t="shared" si="73"/>
        <v>6144</v>
      </c>
      <c r="N111" s="33">
        <v>1</v>
      </c>
      <c r="O111" s="47">
        <f>(O110+O$112)/2</f>
        <v>0.96845665556685345</v>
      </c>
      <c r="P111" s="47">
        <f t="shared" si="74"/>
        <v>0.95731834887302902</v>
      </c>
      <c r="Q111" s="47">
        <f t="shared" si="74"/>
        <v>0.95164935773576786</v>
      </c>
      <c r="R111" s="47">
        <f t="shared" si="74"/>
        <v>0.95209903772155846</v>
      </c>
      <c r="S111" s="47">
        <f t="shared" si="74"/>
        <v>0.95518042046236018</v>
      </c>
      <c r="T111" s="47">
        <f t="shared" si="74"/>
        <v>1.7986869094302145</v>
      </c>
      <c r="U111" s="47">
        <f t="shared" si="74"/>
        <v>1.8014738110393176</v>
      </c>
      <c r="V111" s="47">
        <f t="shared" si="74"/>
        <v>2.4843391740842646</v>
      </c>
      <c r="W111" s="47">
        <f t="shared" si="74"/>
        <v>2.6128399844978536</v>
      </c>
      <c r="X111" s="47">
        <f t="shared" si="74"/>
        <v>3.1089230885631447</v>
      </c>
      <c r="Y111" s="48">
        <f t="shared" si="74"/>
        <v>3.0816717878706941</v>
      </c>
    </row>
    <row r="112" spans="12:25">
      <c r="M112" s="56">
        <f t="shared" si="73"/>
        <v>12288</v>
      </c>
      <c r="N112" s="19">
        <f>N94/N94</f>
        <v>1</v>
      </c>
      <c r="O112" s="47">
        <f t="shared" ref="O112:Y112" si="75">$N94/O94</f>
        <v>0.99189114539985523</v>
      </c>
      <c r="P112" s="47">
        <f t="shared" si="75"/>
        <v>0.98905892131996864</v>
      </c>
      <c r="Q112" s="47">
        <f t="shared" si="75"/>
        <v>0.98803652603845915</v>
      </c>
      <c r="R112" s="47">
        <f t="shared" si="75"/>
        <v>0.98455096625971472</v>
      </c>
      <c r="S112" s="47">
        <f t="shared" si="75"/>
        <v>0.98330273735330431</v>
      </c>
      <c r="T112" s="47">
        <f t="shared" si="75"/>
        <v>1.9125552351700981</v>
      </c>
      <c r="U112" s="47">
        <f t="shared" si="75"/>
        <v>1.9109991854527386</v>
      </c>
      <c r="V112" s="47">
        <f t="shared" si="75"/>
        <v>2.6963311921815882</v>
      </c>
      <c r="W112" s="47">
        <f t="shared" si="75"/>
        <v>2.8246748247286622</v>
      </c>
      <c r="X112" s="47">
        <f t="shared" si="75"/>
        <v>3.3517300790578783</v>
      </c>
      <c r="Y112" s="48">
        <f t="shared" si="75"/>
        <v>3.5080678340117566</v>
      </c>
    </row>
    <row r="113" spans="12:25">
      <c r="M113" s="57">
        <v>24576</v>
      </c>
      <c r="N113" s="19">
        <f>N95/N95</f>
        <v>1</v>
      </c>
      <c r="O113" s="47">
        <f t="shared" ref="O113:Y113" si="76">$N95/O95</f>
        <v>0.99189565559528003</v>
      </c>
      <c r="P113" s="47">
        <f t="shared" si="76"/>
        <v>0.99674978776806322</v>
      </c>
      <c r="Q113" s="47">
        <f t="shared" si="76"/>
        <v>0.99306409277203933</v>
      </c>
      <c r="R113" s="47">
        <f t="shared" si="76"/>
        <v>0.97984011232671187</v>
      </c>
      <c r="S113" s="47">
        <f t="shared" si="76"/>
        <v>0.99653653237432049</v>
      </c>
      <c r="T113" s="47">
        <f t="shared" si="76"/>
        <v>1.9618599448237251</v>
      </c>
      <c r="U113" s="47">
        <f t="shared" si="76"/>
        <v>1.800834902778641</v>
      </c>
      <c r="V113" s="47">
        <f t="shared" si="76"/>
        <v>2.882972312955026</v>
      </c>
      <c r="W113" s="47">
        <f t="shared" si="76"/>
        <v>2.8536768943243342</v>
      </c>
      <c r="X113" s="47">
        <f t="shared" si="76"/>
        <v>3.4798429133755477</v>
      </c>
      <c r="Y113" s="48">
        <f t="shared" si="76"/>
        <v>3.7761515609720866</v>
      </c>
    </row>
    <row r="114" spans="12:25" ht="15.75" thickBot="1">
      <c r="M114" s="58">
        <f>M113*2</f>
        <v>49152</v>
      </c>
      <c r="N114" s="37">
        <f>N96/N96</f>
        <v>1</v>
      </c>
      <c r="O114" s="49">
        <f t="shared" ref="O114:Y114" si="77">$N96/O96</f>
        <v>0.99228785298443045</v>
      </c>
      <c r="P114" s="49">
        <f t="shared" si="77"/>
        <v>0.98748353909460662</v>
      </c>
      <c r="Q114" s="49">
        <f t="shared" si="77"/>
        <v>1.001552604954145</v>
      </c>
      <c r="R114" s="49">
        <f t="shared" si="77"/>
        <v>0.99554994760344606</v>
      </c>
      <c r="S114" s="49">
        <f t="shared" si="77"/>
        <v>0.98033355253244903</v>
      </c>
      <c r="T114" s="49">
        <f t="shared" si="77"/>
        <v>1.9702972279939455</v>
      </c>
      <c r="U114" s="49">
        <f t="shared" si="77"/>
        <v>1.8981147826753793</v>
      </c>
      <c r="V114" s="49">
        <f t="shared" si="77"/>
        <v>2.8856326915788086</v>
      </c>
      <c r="W114" s="49">
        <f t="shared" si="77"/>
        <v>2.9105157654301306</v>
      </c>
      <c r="X114" s="49">
        <f t="shared" si="77"/>
        <v>3.8815294199048078</v>
      </c>
      <c r="Y114" s="43">
        <f t="shared" si="77"/>
        <v>3.8613000795170698</v>
      </c>
    </row>
    <row r="115" spans="12:25" ht="15.75" thickBot="1"/>
    <row r="116" spans="12:25" ht="15.75" thickBot="1">
      <c r="L116" s="53"/>
      <c r="M116" s="109" t="s">
        <v>27</v>
      </c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</row>
    <row r="117" spans="12:25" ht="36.75" thickBot="1">
      <c r="M117" s="54" t="s">
        <v>32</v>
      </c>
      <c r="N117" s="34">
        <v>1</v>
      </c>
      <c r="O117" s="11">
        <v>2</v>
      </c>
      <c r="P117" s="11">
        <v>3</v>
      </c>
      <c r="Q117" s="11">
        <v>4</v>
      </c>
      <c r="R117" s="11">
        <v>5</v>
      </c>
      <c r="S117" s="11">
        <v>6</v>
      </c>
      <c r="T117" s="11">
        <v>7</v>
      </c>
      <c r="U117" s="15">
        <v>8</v>
      </c>
      <c r="V117" s="12">
        <v>9</v>
      </c>
      <c r="W117" s="11">
        <v>10</v>
      </c>
      <c r="X117" s="11">
        <v>11</v>
      </c>
      <c r="Y117" s="15">
        <v>12</v>
      </c>
    </row>
    <row r="118" spans="12:25">
      <c r="M118" s="55">
        <v>6</v>
      </c>
      <c r="N118" s="64">
        <f>N101/N101</f>
        <v>1</v>
      </c>
      <c r="O118" s="65">
        <f>O101/O$100</f>
        <v>0.11117715179008165</v>
      </c>
      <c r="P118" s="65">
        <f>P101/P$100</f>
        <v>5.1737331440603655E-2</v>
      </c>
      <c r="Q118" s="65">
        <f t="shared" ref="Q118:Y118" si="78">Q101/Q$100</f>
        <v>3.8983176657178105E-2</v>
      </c>
      <c r="R118" s="65">
        <f t="shared" si="78"/>
        <v>3.1900541733421148E-2</v>
      </c>
      <c r="S118" s="65">
        <f t="shared" si="78"/>
        <v>2.7674143169009919E-2</v>
      </c>
      <c r="T118" s="65">
        <f t="shared" si="78"/>
        <v>1.8975236531713041E-2</v>
      </c>
      <c r="U118" s="65">
        <f t="shared" si="78"/>
        <v>2.2268073930527304E-2</v>
      </c>
      <c r="V118" s="65">
        <f t="shared" si="78"/>
        <v>1.8160148381400766E-2</v>
      </c>
      <c r="W118" s="65">
        <f t="shared" si="78"/>
        <v>1.7909005199313755E-2</v>
      </c>
      <c r="X118" s="65">
        <f t="shared" si="78"/>
        <v>1.2480079799617917E-2</v>
      </c>
      <c r="Y118" s="81">
        <f t="shared" si="78"/>
        <v>1.2371134595396465E-2</v>
      </c>
    </row>
    <row r="119" spans="12:25">
      <c r="M119" s="56">
        <f>M118*2</f>
        <v>12</v>
      </c>
      <c r="N119" s="52">
        <f>N102/N102</f>
        <v>1</v>
      </c>
      <c r="O119" s="68">
        <f>O102/O$100</f>
        <v>0.12686988897014825</v>
      </c>
      <c r="P119" s="68">
        <f>P102/P$100</f>
        <v>7.3731656217623912E-2</v>
      </c>
      <c r="Q119" s="68">
        <f t="shared" ref="Q119:Y119" si="79">Q102/Q$100</f>
        <v>4.4756205730465966E-2</v>
      </c>
      <c r="R119" s="68">
        <f t="shared" si="79"/>
        <v>3.6147368883290273E-2</v>
      </c>
      <c r="S119" s="68">
        <f t="shared" si="79"/>
        <v>2.7090347662957009E-2</v>
      </c>
      <c r="T119" s="68">
        <f t="shared" si="79"/>
        <v>2.3712110694435018E-2</v>
      </c>
      <c r="U119" s="68">
        <f t="shared" si="79"/>
        <v>2.2650633741871852E-2</v>
      </c>
      <c r="V119" s="68">
        <f t="shared" si="79"/>
        <v>1.8597237217314818E-2</v>
      </c>
      <c r="W119" s="68">
        <f t="shared" si="79"/>
        <v>1.7415438786588019E-2</v>
      </c>
      <c r="X119" s="68">
        <f t="shared" si="79"/>
        <v>1.761098752118602E-2</v>
      </c>
      <c r="Y119" s="75">
        <f t="shared" si="79"/>
        <v>1.4196001428882332E-2</v>
      </c>
    </row>
    <row r="120" spans="12:25">
      <c r="M120" s="56">
        <f>M119*2</f>
        <v>24</v>
      </c>
      <c r="N120" s="52">
        <f t="shared" ref="N120:N126" si="80">N103/N103</f>
        <v>1</v>
      </c>
      <c r="O120" s="68">
        <f t="shared" ref="O120:O125" si="81">O103/O$100</f>
        <v>0.1461911209089522</v>
      </c>
      <c r="P120" s="68">
        <f t="shared" ref="P120:Y131" si="82">P103/P$100</f>
        <v>8.5926752128428915E-2</v>
      </c>
      <c r="Q120" s="68">
        <f t="shared" si="82"/>
        <v>5.3422327026752613E-2</v>
      </c>
      <c r="R120" s="68">
        <f t="shared" si="82"/>
        <v>4.3775151752279591E-2</v>
      </c>
      <c r="S120" s="68">
        <f t="shared" si="82"/>
        <v>3.6183656121992862E-2</v>
      </c>
      <c r="T120" s="68">
        <f t="shared" si="82"/>
        <v>2.6997312985651872E-2</v>
      </c>
      <c r="U120" s="68">
        <f t="shared" si="82"/>
        <v>2.6069663409602244E-2</v>
      </c>
      <c r="V120" s="68">
        <f t="shared" si="82"/>
        <v>2.2445585826166695E-2</v>
      </c>
      <c r="W120" s="68">
        <f t="shared" si="82"/>
        <v>2.521619960089249E-2</v>
      </c>
      <c r="X120" s="68">
        <f t="shared" si="82"/>
        <v>2.1346645578697011E-2</v>
      </c>
      <c r="Y120" s="75">
        <f t="shared" si="82"/>
        <v>1.6983754247104351E-2</v>
      </c>
    </row>
    <row r="121" spans="12:25">
      <c r="M121" s="56">
        <f t="shared" ref="M121:M129" si="83">M120*2</f>
        <v>48</v>
      </c>
      <c r="N121" s="52">
        <f t="shared" si="80"/>
        <v>1</v>
      </c>
      <c r="O121" s="68">
        <f t="shared" si="81"/>
        <v>0.17984512251502541</v>
      </c>
      <c r="P121" s="68">
        <f t="shared" si="82"/>
        <v>8.8975593020042112E-2</v>
      </c>
      <c r="Q121" s="68">
        <f t="shared" si="82"/>
        <v>8.026201163681046E-2</v>
      </c>
      <c r="R121" s="68">
        <f t="shared" si="82"/>
        <v>5.6992360826516972E-2</v>
      </c>
      <c r="S121" s="68">
        <f t="shared" si="82"/>
        <v>4.5514003273690075E-2</v>
      </c>
      <c r="T121" s="68">
        <f t="shared" si="82"/>
        <v>3.9017617883012168E-2</v>
      </c>
      <c r="U121" s="68">
        <f t="shared" si="82"/>
        <v>4.2115240540973591E-2</v>
      </c>
      <c r="V121" s="68">
        <f t="shared" si="82"/>
        <v>2.8155348940894793E-2</v>
      </c>
      <c r="W121" s="68">
        <f t="shared" si="82"/>
        <v>2.7117790079555337E-2</v>
      </c>
      <c r="X121" s="68">
        <f t="shared" si="82"/>
        <v>2.3604210813030217E-2</v>
      </c>
      <c r="Y121" s="75">
        <f t="shared" si="82"/>
        <v>2.0047746349622017E-2</v>
      </c>
    </row>
    <row r="122" spans="12:25">
      <c r="M122" s="56">
        <f t="shared" si="83"/>
        <v>96</v>
      </c>
      <c r="N122" s="52">
        <f t="shared" si="80"/>
        <v>1</v>
      </c>
      <c r="O122" s="68">
        <f t="shared" si="81"/>
        <v>0.23367962775768547</v>
      </c>
      <c r="P122" s="68">
        <f t="shared" si="82"/>
        <v>0.1304162259593877</v>
      </c>
      <c r="Q122" s="68">
        <f t="shared" si="82"/>
        <v>0.10543437972117872</v>
      </c>
      <c r="R122" s="68">
        <f t="shared" si="82"/>
        <v>8.258740369935362E-2</v>
      </c>
      <c r="S122" s="68">
        <f t="shared" si="82"/>
        <v>6.9900703241333517E-2</v>
      </c>
      <c r="T122" s="68">
        <f t="shared" si="82"/>
        <v>6.4076165764018964E-2</v>
      </c>
      <c r="U122" s="68">
        <f t="shared" si="82"/>
        <v>5.1903376260621789E-2</v>
      </c>
      <c r="V122" s="68">
        <f t="shared" si="82"/>
        <v>4.4160203405029803E-2</v>
      </c>
      <c r="W122" s="68">
        <f t="shared" si="82"/>
        <v>4.4584510829242321E-2</v>
      </c>
      <c r="X122" s="68">
        <f t="shared" si="82"/>
        <v>3.7490442708280836E-2</v>
      </c>
      <c r="Y122" s="75">
        <f t="shared" si="82"/>
        <v>3.5129725619427309E-2</v>
      </c>
    </row>
    <row r="123" spans="12:25">
      <c r="M123" s="56">
        <f t="shared" si="83"/>
        <v>192</v>
      </c>
      <c r="N123" s="52">
        <f t="shared" si="80"/>
        <v>1</v>
      </c>
      <c r="O123" s="68">
        <f t="shared" si="81"/>
        <v>0.31281496423353378</v>
      </c>
      <c r="P123" s="68">
        <f t="shared" si="82"/>
        <v>0.17243424445345026</v>
      </c>
      <c r="Q123" s="68">
        <f t="shared" si="82"/>
        <v>0.12392950057226494</v>
      </c>
      <c r="R123" s="68">
        <f t="shared" si="82"/>
        <v>0.10106679775425095</v>
      </c>
      <c r="S123" s="68">
        <f t="shared" si="82"/>
        <v>8.42573096607835E-2</v>
      </c>
      <c r="T123" s="68">
        <f t="shared" si="82"/>
        <v>8.3606555182643566E-2</v>
      </c>
      <c r="U123" s="68">
        <f t="shared" si="82"/>
        <v>8.5903865715455385E-2</v>
      </c>
      <c r="V123" s="68">
        <f t="shared" si="82"/>
        <v>6.418072203945667E-2</v>
      </c>
      <c r="W123" s="68">
        <f t="shared" si="82"/>
        <v>7.1321918760254982E-2</v>
      </c>
      <c r="X123" s="68">
        <f t="shared" si="82"/>
        <v>5.5090469414639291E-2</v>
      </c>
      <c r="Y123" s="75">
        <f t="shared" si="82"/>
        <v>6.1166666261433987E-2</v>
      </c>
    </row>
    <row r="124" spans="12:25">
      <c r="M124" s="56">
        <f t="shared" si="83"/>
        <v>384</v>
      </c>
      <c r="N124" s="52">
        <f t="shared" si="80"/>
        <v>1</v>
      </c>
      <c r="O124" s="68">
        <f t="shared" si="81"/>
        <v>0.35938884477928273</v>
      </c>
      <c r="P124" s="68">
        <f t="shared" si="82"/>
        <v>0.22866508515550318</v>
      </c>
      <c r="Q124" s="68">
        <f t="shared" si="82"/>
        <v>0.17254501347277587</v>
      </c>
      <c r="R124" s="68">
        <f t="shared" si="82"/>
        <v>0.12933425525262199</v>
      </c>
      <c r="S124" s="68">
        <f t="shared" si="82"/>
        <v>0.11520331441688264</v>
      </c>
      <c r="T124" s="68">
        <f t="shared" si="82"/>
        <v>0.13314569823299449</v>
      </c>
      <c r="U124" s="68">
        <f t="shared" si="82"/>
        <v>0.12137708688237744</v>
      </c>
      <c r="V124" s="68">
        <f t="shared" si="82"/>
        <v>0.10497847662999921</v>
      </c>
      <c r="W124" s="68">
        <f t="shared" si="82"/>
        <v>9.7900204069259894E-2</v>
      </c>
      <c r="X124" s="68">
        <f t="shared" si="82"/>
        <v>9.9437394931867748E-2</v>
      </c>
      <c r="Y124" s="75">
        <f t="shared" si="82"/>
        <v>9.3498869307561683E-2</v>
      </c>
    </row>
    <row r="125" spans="12:25">
      <c r="M125" s="56">
        <f t="shared" si="83"/>
        <v>768</v>
      </c>
      <c r="N125" s="52">
        <f t="shared" si="80"/>
        <v>1</v>
      </c>
      <c r="O125" s="68">
        <f t="shared" si="81"/>
        <v>0.41473280465817725</v>
      </c>
      <c r="P125" s="68">
        <f t="shared" si="82"/>
        <v>0.26603269702115012</v>
      </c>
      <c r="Q125" s="68">
        <f t="shared" si="82"/>
        <v>0.20129103127070708</v>
      </c>
      <c r="R125" s="68">
        <f t="shared" si="82"/>
        <v>0.14814462192833461</v>
      </c>
      <c r="S125" s="68">
        <f t="shared" si="82"/>
        <v>0.13104374791199189</v>
      </c>
      <c r="T125" s="68">
        <f t="shared" si="82"/>
        <v>0.1662060022654519</v>
      </c>
      <c r="U125" s="68">
        <f t="shared" si="82"/>
        <v>0.14817839204385888</v>
      </c>
      <c r="V125" s="68">
        <f t="shared" si="82"/>
        <v>0.16989253162820081</v>
      </c>
      <c r="W125" s="68">
        <f t="shared" si="82"/>
        <v>0.14228402306850174</v>
      </c>
      <c r="X125" s="68">
        <f t="shared" si="82"/>
        <v>0.13141871118038587</v>
      </c>
      <c r="Y125" s="75">
        <f t="shared" si="82"/>
        <v>0.12254458455626831</v>
      </c>
    </row>
    <row r="126" spans="12:25">
      <c r="M126" s="56">
        <f t="shared" si="83"/>
        <v>1536</v>
      </c>
      <c r="N126" s="52">
        <f t="shared" si="80"/>
        <v>1</v>
      </c>
      <c r="O126" s="68">
        <f t="shared" ref="O126:O131" si="84">O109/O$100</f>
        <v>0.44907659303392411</v>
      </c>
      <c r="P126" s="68">
        <f t="shared" si="82"/>
        <v>0.28736554384407004</v>
      </c>
      <c r="Q126" s="68">
        <f t="shared" si="82"/>
        <v>0.21062196320692345</v>
      </c>
      <c r="R126" s="68">
        <f t="shared" si="82"/>
        <v>0.17094865042141791</v>
      </c>
      <c r="S126" s="68">
        <f t="shared" si="82"/>
        <v>0.14513557829825463</v>
      </c>
      <c r="T126" s="68">
        <f t="shared" si="82"/>
        <v>0.20815456174436625</v>
      </c>
      <c r="U126" s="68">
        <f>U109/U$100</f>
        <v>0.18411221097488187</v>
      </c>
      <c r="V126" s="68">
        <f>V109/V$100</f>
        <v>0.2053736799769216</v>
      </c>
      <c r="W126" s="68">
        <f t="shared" si="82"/>
        <v>0.1977335463805428</v>
      </c>
      <c r="X126" s="68">
        <f t="shared" si="82"/>
        <v>0.21640928337081303</v>
      </c>
      <c r="Y126" s="75">
        <f t="shared" si="82"/>
        <v>0.15020697078729231</v>
      </c>
    </row>
    <row r="127" spans="12:25">
      <c r="M127" s="56">
        <f t="shared" si="83"/>
        <v>3072</v>
      </c>
      <c r="N127" s="82">
        <v>1</v>
      </c>
      <c r="O127" s="68">
        <f>(O126+O$129)/2</f>
        <v>0.47251108286692589</v>
      </c>
      <c r="P127" s="68">
        <f t="shared" ref="P127:Y127" si="85">(P126+P$129)/2</f>
        <v>0.30852592547536312</v>
      </c>
      <c r="Q127" s="68">
        <f t="shared" si="85"/>
        <v>0.22881554735826912</v>
      </c>
      <c r="R127" s="68">
        <f t="shared" si="85"/>
        <v>0.18392942183668043</v>
      </c>
      <c r="S127" s="68">
        <f t="shared" si="85"/>
        <v>0.15450968392856934</v>
      </c>
      <c r="T127" s="68">
        <f t="shared" si="85"/>
        <v>0.24068836909861871</v>
      </c>
      <c r="U127" s="68">
        <f t="shared" si="85"/>
        <v>0.2114935545782371</v>
      </c>
      <c r="V127" s="68">
        <f t="shared" si="85"/>
        <v>0.25248301733188239</v>
      </c>
      <c r="W127" s="68">
        <f t="shared" si="85"/>
        <v>0.24010051442670452</v>
      </c>
      <c r="X127" s="68">
        <f t="shared" si="85"/>
        <v>0.26055600891531006</v>
      </c>
      <c r="Y127" s="75">
        <f t="shared" si="85"/>
        <v>0.22127297847746935</v>
      </c>
    </row>
    <row r="128" spans="12:25">
      <c r="M128" s="56">
        <f t="shared" si="83"/>
        <v>6144</v>
      </c>
      <c r="N128" s="82">
        <v>1</v>
      </c>
      <c r="O128" s="68">
        <f>(O127+O130)/2</f>
        <v>0.48422945533228295</v>
      </c>
      <c r="P128" s="68">
        <f t="shared" ref="P128:Y128" si="86">(P127+P130)/2</f>
        <v>0.3203879273656921</v>
      </c>
      <c r="Q128" s="68">
        <f t="shared" si="86"/>
        <v>0.23854078527563949</v>
      </c>
      <c r="R128" s="68">
        <f t="shared" si="86"/>
        <v>0.18994872215101138</v>
      </c>
      <c r="S128" s="68">
        <f t="shared" si="86"/>
        <v>0.16029955299547805</v>
      </c>
      <c r="T128" s="68">
        <f t="shared" si="86"/>
        <v>0.260477037751004</v>
      </c>
      <c r="U128" s="68">
        <f t="shared" si="86"/>
        <v>0.2182989587127836</v>
      </c>
      <c r="V128" s="68">
        <f t="shared" si="86"/>
        <v>0.28640663716344261</v>
      </c>
      <c r="W128" s="68">
        <f t="shared" si="86"/>
        <v>0.26273410192956898</v>
      </c>
      <c r="X128" s="68">
        <f t="shared" si="86"/>
        <v>0.28845268233836174</v>
      </c>
      <c r="Y128" s="75">
        <f t="shared" si="86"/>
        <v>0.26797613761257161</v>
      </c>
    </row>
    <row r="129" spans="12:25">
      <c r="M129" s="56">
        <f t="shared" si="83"/>
        <v>12288</v>
      </c>
      <c r="N129" s="52">
        <f>N112/N112</f>
        <v>1</v>
      </c>
      <c r="O129" s="68">
        <f t="shared" si="84"/>
        <v>0.49594557269992762</v>
      </c>
      <c r="P129" s="68">
        <f t="shared" si="82"/>
        <v>0.3296863071066562</v>
      </c>
      <c r="Q129" s="68">
        <f t="shared" si="82"/>
        <v>0.24700913150961479</v>
      </c>
      <c r="R129" s="68">
        <f t="shared" si="82"/>
        <v>0.19691019325194295</v>
      </c>
      <c r="S129" s="68">
        <f t="shared" si="82"/>
        <v>0.16388378955888405</v>
      </c>
      <c r="T129" s="68">
        <f t="shared" si="82"/>
        <v>0.27322217645287117</v>
      </c>
      <c r="U129" s="68">
        <f t="shared" si="82"/>
        <v>0.23887489818159233</v>
      </c>
      <c r="V129" s="68">
        <f t="shared" si="82"/>
        <v>0.29959235468684314</v>
      </c>
      <c r="W129" s="68">
        <f t="shared" si="82"/>
        <v>0.28246748247286624</v>
      </c>
      <c r="X129" s="68">
        <f t="shared" si="82"/>
        <v>0.30470273445980711</v>
      </c>
      <c r="Y129" s="75">
        <f t="shared" si="82"/>
        <v>0.29233898616764636</v>
      </c>
    </row>
    <row r="130" spans="12:25">
      <c r="M130" s="57">
        <v>24576</v>
      </c>
      <c r="N130" s="52">
        <f>N113/N113</f>
        <v>1</v>
      </c>
      <c r="O130" s="68">
        <f t="shared" si="84"/>
        <v>0.49594782779764002</v>
      </c>
      <c r="P130" s="68">
        <f t="shared" si="82"/>
        <v>0.33224992925602109</v>
      </c>
      <c r="Q130" s="68">
        <f t="shared" si="82"/>
        <v>0.24826602319300983</v>
      </c>
      <c r="R130" s="68">
        <f t="shared" si="82"/>
        <v>0.19596802246534237</v>
      </c>
      <c r="S130" s="68">
        <f t="shared" si="82"/>
        <v>0.16608942206238675</v>
      </c>
      <c r="T130" s="68">
        <f t="shared" si="82"/>
        <v>0.28026570640338927</v>
      </c>
      <c r="U130" s="68">
        <f t="shared" si="82"/>
        <v>0.22510436284733013</v>
      </c>
      <c r="V130" s="68">
        <f t="shared" si="82"/>
        <v>0.32033025699500289</v>
      </c>
      <c r="W130" s="68">
        <f t="shared" si="82"/>
        <v>0.2853676894324334</v>
      </c>
      <c r="X130" s="68">
        <f t="shared" si="82"/>
        <v>0.31634935576141343</v>
      </c>
      <c r="Y130" s="75">
        <f t="shared" si="82"/>
        <v>0.31467929674767386</v>
      </c>
    </row>
    <row r="131" spans="12:25" ht="15.75" thickBot="1">
      <c r="M131" s="58">
        <f>M130*2</f>
        <v>49152</v>
      </c>
      <c r="N131" s="83">
        <f>N114/N114</f>
        <v>1</v>
      </c>
      <c r="O131" s="79">
        <f t="shared" si="84"/>
        <v>0.49614392649221523</v>
      </c>
      <c r="P131" s="84">
        <f t="shared" si="82"/>
        <v>0.32916117969820219</v>
      </c>
      <c r="Q131" s="84">
        <f t="shared" si="82"/>
        <v>0.25038815123853625</v>
      </c>
      <c r="R131" s="84">
        <f t="shared" si="82"/>
        <v>0.1991099895206892</v>
      </c>
      <c r="S131" s="84">
        <f t="shared" si="82"/>
        <v>0.16338892542207484</v>
      </c>
      <c r="T131" s="84">
        <f t="shared" si="82"/>
        <v>0.28147103257056366</v>
      </c>
      <c r="U131" s="84">
        <f t="shared" si="82"/>
        <v>0.23726434783442241</v>
      </c>
      <c r="V131" s="84">
        <f t="shared" si="82"/>
        <v>0.32062585461986765</v>
      </c>
      <c r="W131" s="84">
        <f t="shared" si="82"/>
        <v>0.29105157654301306</v>
      </c>
      <c r="X131" s="84">
        <f t="shared" si="82"/>
        <v>0.35286631090043707</v>
      </c>
      <c r="Y131" s="85">
        <f t="shared" si="82"/>
        <v>0.3217750066264225</v>
      </c>
    </row>
    <row r="132" spans="12:25" ht="15.75" thickBot="1"/>
    <row r="133" spans="12:25" ht="15.75" thickBot="1">
      <c r="L133" s="36" t="s">
        <v>29</v>
      </c>
      <c r="M133" s="50" t="s">
        <v>24</v>
      </c>
      <c r="N133" s="108" t="s">
        <v>13</v>
      </c>
      <c r="O133" s="108"/>
      <c r="P133" s="108"/>
      <c r="Q133" s="108"/>
      <c r="R133" s="108"/>
      <c r="S133" s="108"/>
      <c r="T133" s="108"/>
      <c r="U133" s="108"/>
      <c r="V133" s="108"/>
      <c r="W133" s="108"/>
      <c r="X133" s="108"/>
      <c r="Y133" s="108"/>
    </row>
    <row r="134" spans="12:25" ht="15.75" thickBot="1">
      <c r="M134" s="31"/>
      <c r="N134" s="34">
        <v>1</v>
      </c>
      <c r="O134" s="11">
        <v>2</v>
      </c>
      <c r="P134" s="11">
        <v>3</v>
      </c>
      <c r="Q134" s="11">
        <v>4</v>
      </c>
      <c r="R134" s="11">
        <v>5</v>
      </c>
      <c r="S134" s="11">
        <v>6</v>
      </c>
      <c r="T134" s="11">
        <v>7</v>
      </c>
      <c r="U134" s="15">
        <v>8</v>
      </c>
      <c r="V134" s="12">
        <v>9</v>
      </c>
      <c r="W134" s="11">
        <v>10</v>
      </c>
      <c r="X134" s="11">
        <v>11</v>
      </c>
      <c r="Y134" s="15">
        <v>12</v>
      </c>
    </row>
    <row r="135" spans="12:25" ht="15.75" thickBot="1">
      <c r="M135" s="25">
        <v>6</v>
      </c>
      <c r="N135" s="30"/>
      <c r="O135" s="51">
        <f>-((O118*(O$117/$N$117))/((O118-1)*$M135))</f>
        <v>4.169452964820887E-2</v>
      </c>
      <c r="P135" s="51">
        <f t="shared" ref="P135:X135" si="87">-((P118*(P$117/$N$117))/((P118-1)*$M135))</f>
        <v>2.728006340226552E-2</v>
      </c>
      <c r="Q135" s="51">
        <f t="shared" si="87"/>
        <v>2.7043006747497697E-2</v>
      </c>
      <c r="R135" s="51">
        <f t="shared" si="87"/>
        <v>2.7459766195355898E-2</v>
      </c>
      <c r="S135" s="51">
        <f t="shared" si="87"/>
        <v>2.8461799071358283E-2</v>
      </c>
      <c r="T135" s="51">
        <f t="shared" si="87"/>
        <v>2.2565970583046196E-2</v>
      </c>
      <c r="U135" s="51">
        <f t="shared" si="87"/>
        <v>3.0366979382642555E-2</v>
      </c>
      <c r="V135" s="51">
        <f t="shared" si="87"/>
        <v>2.774405879654878E-2</v>
      </c>
      <c r="W135" s="51">
        <f t="shared" si="87"/>
        <v>3.039264401860637E-2</v>
      </c>
      <c r="X135" s="51">
        <f t="shared" si="87"/>
        <v>2.3169301024992796E-2</v>
      </c>
      <c r="Y135" s="51">
        <f>-((Y118*(Y$117/$N$117))/((Y118-1)*$M135))</f>
        <v>2.5052193245340925E-2</v>
      </c>
    </row>
    <row r="136" spans="12:25" ht="15.75" thickBot="1">
      <c r="M136" s="26">
        <f>M135*2</f>
        <v>12</v>
      </c>
      <c r="N136" s="19"/>
      <c r="O136" s="51">
        <f t="shared" ref="O136:Y148" si="88">-((O119*(O$117/$N$117))/((O119-1)*$M136))</f>
        <v>2.4217446206367035E-2</v>
      </c>
      <c r="P136" s="51">
        <f t="shared" si="88"/>
        <v>1.9900187864713141E-2</v>
      </c>
      <c r="Q136" s="51">
        <f t="shared" si="88"/>
        <v>1.561772537333977E-2</v>
      </c>
      <c r="R136" s="51">
        <f t="shared" si="88"/>
        <v>1.5626251581552422E-2</v>
      </c>
      <c r="S136" s="51">
        <f t="shared" si="88"/>
        <v>1.3922334719304522E-2</v>
      </c>
      <c r="T136" s="51">
        <f t="shared" si="88"/>
        <v>1.4168018187332558E-2</v>
      </c>
      <c r="U136" s="51">
        <f t="shared" si="88"/>
        <v>1.5450383471771807E-2</v>
      </c>
      <c r="V136" s="51">
        <f t="shared" si="88"/>
        <v>1.4212236241762693E-2</v>
      </c>
      <c r="W136" s="51">
        <f t="shared" si="88"/>
        <v>1.4770093311427372E-2</v>
      </c>
      <c r="X136" s="51">
        <f t="shared" si="88"/>
        <v>1.6432803118410284E-2</v>
      </c>
      <c r="Y136" s="51">
        <f t="shared" si="88"/>
        <v>1.440042995307267E-2</v>
      </c>
    </row>
    <row r="137" spans="12:25" ht="15.75" thickBot="1">
      <c r="M137" s="26">
        <f>M136*2</f>
        <v>24</v>
      </c>
      <c r="N137" s="19"/>
      <c r="O137" s="51">
        <f t="shared" si="88"/>
        <v>1.4268525084968378E-2</v>
      </c>
      <c r="P137" s="51">
        <f t="shared" si="88"/>
        <v>1.1750528790842285E-2</v>
      </c>
      <c r="Q137" s="51">
        <f t="shared" si="88"/>
        <v>9.4062235201031168E-3</v>
      </c>
      <c r="R137" s="51">
        <f t="shared" si="88"/>
        <v>9.5373209537871432E-3</v>
      </c>
      <c r="S137" s="51">
        <f t="shared" si="88"/>
        <v>9.385516325756748E-3</v>
      </c>
      <c r="T137" s="51">
        <f t="shared" si="88"/>
        <v>8.0926973713133041E-3</v>
      </c>
      <c r="U137" s="51">
        <f t="shared" si="88"/>
        <v>8.9224942244051086E-3</v>
      </c>
      <c r="V137" s="51">
        <f t="shared" si="88"/>
        <v>8.6103592421769206E-3</v>
      </c>
      <c r="W137" s="51">
        <f t="shared" si="88"/>
        <v>1.0778543744165021E-2</v>
      </c>
      <c r="X137" s="51">
        <f t="shared" si="88"/>
        <v>9.997287782613145E-3</v>
      </c>
      <c r="Y137" s="51">
        <f t="shared" si="88"/>
        <v>8.6385928617570447E-3</v>
      </c>
    </row>
    <row r="138" spans="12:25" ht="15.75" thickBot="1">
      <c r="M138" s="26">
        <f t="shared" ref="M138:M146" si="89">M137*2</f>
        <v>48</v>
      </c>
      <c r="N138" s="19"/>
      <c r="O138" s="51">
        <f t="shared" si="88"/>
        <v>9.1367459697838278E-3</v>
      </c>
      <c r="P138" s="51">
        <f t="shared" si="88"/>
        <v>6.1040895514393959E-3</v>
      </c>
      <c r="Q138" s="51">
        <f t="shared" si="88"/>
        <v>7.2721808323231128E-3</v>
      </c>
      <c r="R138" s="51">
        <f t="shared" si="88"/>
        <v>6.2954996398178935E-3</v>
      </c>
      <c r="S138" s="51">
        <f t="shared" si="88"/>
        <v>5.9605383721963601E-3</v>
      </c>
      <c r="T138" s="51">
        <f t="shared" si="88"/>
        <v>5.9210963494159509E-3</v>
      </c>
      <c r="U138" s="51">
        <f t="shared" si="88"/>
        <v>7.327819643767052E-3</v>
      </c>
      <c r="V138" s="51">
        <f t="shared" si="88"/>
        <v>5.432069745575736E-3</v>
      </c>
      <c r="W138" s="51">
        <f t="shared" si="88"/>
        <v>5.807012958299794E-3</v>
      </c>
      <c r="X138" s="51">
        <f t="shared" si="88"/>
        <v>5.5400672260412622E-3</v>
      </c>
      <c r="Y138" s="51">
        <f t="shared" si="88"/>
        <v>5.114470188456381E-3</v>
      </c>
    </row>
    <row r="139" spans="12:25" ht="15.75" thickBot="1">
      <c r="M139" s="26">
        <f t="shared" si="89"/>
        <v>96</v>
      </c>
      <c r="N139" s="19"/>
      <c r="O139" s="51">
        <f t="shared" si="88"/>
        <v>6.3528593974867265E-3</v>
      </c>
      <c r="P139" s="51">
        <f t="shared" si="88"/>
        <v>4.6867331048434753E-3</v>
      </c>
      <c r="Q139" s="51">
        <f t="shared" si="88"/>
        <v>4.9108741219899077E-3</v>
      </c>
      <c r="R139" s="51">
        <f t="shared" si="88"/>
        <v>4.6886507699512503E-3</v>
      </c>
      <c r="S139" s="51">
        <f t="shared" si="88"/>
        <v>4.6971263904921744E-3</v>
      </c>
      <c r="T139" s="51">
        <f t="shared" si="88"/>
        <v>4.9920947083339365E-3</v>
      </c>
      <c r="U139" s="51">
        <f t="shared" si="88"/>
        <v>4.5620680917441911E-3</v>
      </c>
      <c r="V139" s="51">
        <f t="shared" si="88"/>
        <v>4.3312897035357959E-3</v>
      </c>
      <c r="W139" s="51">
        <f t="shared" si="88"/>
        <v>4.8609426272510758E-3</v>
      </c>
      <c r="X139" s="51">
        <f t="shared" si="88"/>
        <v>4.4631036243884346E-3</v>
      </c>
      <c r="Y139" s="51">
        <f t="shared" si="88"/>
        <v>4.5510943999673798E-3</v>
      </c>
    </row>
    <row r="140" spans="12:25" ht="15.75" thickBot="1">
      <c r="M140" s="26">
        <f t="shared" si="89"/>
        <v>192</v>
      </c>
      <c r="N140" s="19"/>
      <c r="O140" s="51">
        <f t="shared" si="88"/>
        <v>4.7417930268687427E-3</v>
      </c>
      <c r="P140" s="51">
        <f t="shared" si="88"/>
        <v>3.2556749134765393E-3</v>
      </c>
      <c r="Q140" s="51">
        <f t="shared" si="88"/>
        <v>2.9470968340356623E-3</v>
      </c>
      <c r="R140" s="51">
        <f t="shared" si="88"/>
        <v>2.9278569882705266E-3</v>
      </c>
      <c r="S140" s="51">
        <f t="shared" si="88"/>
        <v>2.8753065186074632E-3</v>
      </c>
      <c r="T140" s="51">
        <f t="shared" si="88"/>
        <v>3.3262521408673599E-3</v>
      </c>
      <c r="U140" s="51">
        <f t="shared" si="88"/>
        <v>3.9157016465729659E-3</v>
      </c>
      <c r="V140" s="51">
        <f t="shared" si="88"/>
        <v>3.2147994986339414E-3</v>
      </c>
      <c r="W140" s="51">
        <f t="shared" si="88"/>
        <v>3.9999687123059248E-3</v>
      </c>
      <c r="X140" s="51">
        <f t="shared" si="88"/>
        <v>3.3402402114184027E-3</v>
      </c>
      <c r="Y140" s="51">
        <f t="shared" si="88"/>
        <v>4.0719864793426468E-3</v>
      </c>
    </row>
    <row r="141" spans="12:25" ht="15.75" thickBot="1">
      <c r="M141" s="26">
        <f t="shared" si="89"/>
        <v>384</v>
      </c>
      <c r="N141" s="19"/>
      <c r="O141" s="51">
        <f t="shared" si="88"/>
        <v>2.9219236734133653E-3</v>
      </c>
      <c r="P141" s="51">
        <f t="shared" si="88"/>
        <v>2.3160444878053015E-3</v>
      </c>
      <c r="Q141" s="51">
        <f t="shared" si="88"/>
        <v>2.1721349434181952E-3</v>
      </c>
      <c r="R141" s="51">
        <f t="shared" si="88"/>
        <v>1.9341978159756396E-3</v>
      </c>
      <c r="S141" s="51">
        <f t="shared" si="88"/>
        <v>2.0344241983427901E-3</v>
      </c>
      <c r="T141" s="51">
        <f t="shared" si="88"/>
        <v>2.7999343362448141E-3</v>
      </c>
      <c r="U141" s="51">
        <f t="shared" si="88"/>
        <v>2.8780143020365446E-3</v>
      </c>
      <c r="V141" s="51">
        <f t="shared" si="88"/>
        <v>2.7490210925335107E-3</v>
      </c>
      <c r="W141" s="51">
        <f t="shared" si="88"/>
        <v>2.8261667860592777E-3</v>
      </c>
      <c r="X141" s="51">
        <f t="shared" si="88"/>
        <v>3.1629861447596162E-3</v>
      </c>
      <c r="Y141" s="51">
        <f t="shared" si="88"/>
        <v>3.2232057599635108E-3</v>
      </c>
    </row>
    <row r="142" spans="12:25" ht="15.75" thickBot="1">
      <c r="M142" s="26">
        <f t="shared" si="89"/>
        <v>768</v>
      </c>
      <c r="N142" s="19"/>
      <c r="O142" s="51">
        <f t="shared" si="88"/>
        <v>1.8453679858704785E-3</v>
      </c>
      <c r="P142" s="51">
        <f t="shared" si="88"/>
        <v>1.4158535653035938E-3</v>
      </c>
      <c r="Q142" s="51">
        <f t="shared" si="88"/>
        <v>1.3126067552943653E-3</v>
      </c>
      <c r="R142" s="51">
        <f t="shared" si="88"/>
        <v>1.1322147403266393E-3</v>
      </c>
      <c r="S142" s="51">
        <f t="shared" si="88"/>
        <v>1.178171257876798E-3</v>
      </c>
      <c r="T142" s="51">
        <f t="shared" si="88"/>
        <v>1.8168737868882367E-3</v>
      </c>
      <c r="U142" s="51">
        <f t="shared" si="88"/>
        <v>1.8120283668631749E-3</v>
      </c>
      <c r="V142" s="51">
        <f t="shared" si="88"/>
        <v>2.3983980157690327E-3</v>
      </c>
      <c r="W142" s="51">
        <f t="shared" si="88"/>
        <v>2.1599883879965072E-3</v>
      </c>
      <c r="X142" s="51">
        <f t="shared" si="88"/>
        <v>2.1670962440779856E-3</v>
      </c>
      <c r="Y142" s="51">
        <f t="shared" si="88"/>
        <v>2.1821725639739691E-3</v>
      </c>
    </row>
    <row r="143" spans="12:25" ht="15.75" thickBot="1">
      <c r="M143" s="26">
        <f t="shared" si="89"/>
        <v>1536</v>
      </c>
      <c r="N143" s="19"/>
      <c r="O143" s="51">
        <f t="shared" si="88"/>
        <v>1.0613728510823553E-3</v>
      </c>
      <c r="P143" s="51">
        <f t="shared" si="88"/>
        <v>7.8758586954661802E-4</v>
      </c>
      <c r="Q143" s="51">
        <f t="shared" si="88"/>
        <v>6.9484413080413924E-4</v>
      </c>
      <c r="R143" s="51">
        <f t="shared" si="88"/>
        <v>6.7121713474895049E-4</v>
      </c>
      <c r="S143" s="51">
        <f t="shared" si="88"/>
        <v>6.6318803114882245E-4</v>
      </c>
      <c r="T143" s="51">
        <f t="shared" si="88"/>
        <v>1.1979876422676396E-3</v>
      </c>
      <c r="U143" s="51">
        <f t="shared" si="88"/>
        <v>1.1753059408328207E-3</v>
      </c>
      <c r="V143" s="51">
        <f t="shared" si="88"/>
        <v>1.5143739589192386E-3</v>
      </c>
      <c r="W143" s="51">
        <f t="shared" si="88"/>
        <v>1.6046137416155957E-3</v>
      </c>
      <c r="X143" s="51">
        <f t="shared" si="88"/>
        <v>1.9778259656692784E-3</v>
      </c>
      <c r="Y143" s="51">
        <f t="shared" si="88"/>
        <v>1.3809150215822611E-3</v>
      </c>
    </row>
    <row r="144" spans="12:25" ht="15.75" thickBot="1">
      <c r="M144" s="26">
        <f t="shared" si="89"/>
        <v>3072</v>
      </c>
      <c r="N144" s="33"/>
      <c r="O144" s="51">
        <f t="shared" si="88"/>
        <v>5.831864763720673E-4</v>
      </c>
      <c r="P144" s="51">
        <f t="shared" si="88"/>
        <v>4.3572833776040474E-4</v>
      </c>
      <c r="Q144" s="51">
        <f t="shared" si="88"/>
        <v>3.8633677014902011E-4</v>
      </c>
      <c r="R144" s="51">
        <f t="shared" si="88"/>
        <v>3.6683627784711115E-4</v>
      </c>
      <c r="S144" s="51">
        <f t="shared" si="88"/>
        <v>3.5692511278566982E-4</v>
      </c>
      <c r="T144" s="51">
        <f t="shared" si="88"/>
        <v>7.2229046291218243E-4</v>
      </c>
      <c r="U144" s="51">
        <f t="shared" si="88"/>
        <v>6.9849075837661028E-4</v>
      </c>
      <c r="V144" s="51">
        <f t="shared" si="88"/>
        <v>9.8953783925991327E-4</v>
      </c>
      <c r="W144" s="51">
        <f t="shared" si="88"/>
        <v>1.028527075274671E-3</v>
      </c>
      <c r="X144" s="51">
        <f t="shared" si="88"/>
        <v>1.2617324799742062E-3</v>
      </c>
      <c r="Y144" s="51">
        <f t="shared" si="88"/>
        <v>1.1099493767246994E-3</v>
      </c>
    </row>
    <row r="145" spans="13:25" ht="15.75" thickBot="1">
      <c r="M145" s="26">
        <f t="shared" si="89"/>
        <v>6144</v>
      </c>
      <c r="N145" s="33"/>
      <c r="O145" s="51">
        <f t="shared" si="88"/>
        <v>3.0561414848895887E-4</v>
      </c>
      <c r="P145" s="51">
        <f t="shared" si="88"/>
        <v>2.3018928585632667E-4</v>
      </c>
      <c r="Q145" s="51">
        <f t="shared" si="88"/>
        <v>2.0395050373124001E-4</v>
      </c>
      <c r="R145" s="51">
        <f t="shared" si="88"/>
        <v>1.9082824759374654E-4</v>
      </c>
      <c r="S145" s="51">
        <f t="shared" si="88"/>
        <v>1.8642663914326046E-4</v>
      </c>
      <c r="T145" s="51">
        <f t="shared" si="88"/>
        <v>4.0129579948762462E-4</v>
      </c>
      <c r="U145" s="51">
        <f t="shared" si="88"/>
        <v>3.6362166712209721E-4</v>
      </c>
      <c r="V145" s="51">
        <f t="shared" si="88"/>
        <v>5.8792723455231889E-4</v>
      </c>
      <c r="W145" s="51">
        <f t="shared" si="88"/>
        <v>5.800174945635964E-4</v>
      </c>
      <c r="X145" s="51">
        <f t="shared" si="88"/>
        <v>7.2579216252724834E-4</v>
      </c>
      <c r="Y145" s="51">
        <f t="shared" si="88"/>
        <v>7.1499157427404444E-4</v>
      </c>
    </row>
    <row r="146" spans="13:25" ht="15.75" thickBot="1">
      <c r="M146" s="26">
        <f t="shared" si="89"/>
        <v>12288</v>
      </c>
      <c r="N146" s="19"/>
      <c r="O146" s="51">
        <f t="shared" si="88"/>
        <v>1.601420475344315E-4</v>
      </c>
      <c r="P146" s="51">
        <f t="shared" si="88"/>
        <v>1.2007784105309636E-4</v>
      </c>
      <c r="Q146" s="51">
        <f t="shared" si="88"/>
        <v>1.0678299258947709E-4</v>
      </c>
      <c r="R146" s="51">
        <f t="shared" si="88"/>
        <v>9.9768372199170692E-5</v>
      </c>
      <c r="S146" s="51">
        <f t="shared" si="88"/>
        <v>9.5706052126810675E-5</v>
      </c>
      <c r="T146" s="51">
        <f t="shared" si="88"/>
        <v>2.1415642916498124E-4</v>
      </c>
      <c r="U146" s="51">
        <f t="shared" si="88"/>
        <v>2.0432582168874281E-4</v>
      </c>
      <c r="V146" s="51">
        <f t="shared" si="88"/>
        <v>3.1328612076656441E-4</v>
      </c>
      <c r="W146" s="51">
        <f t="shared" si="88"/>
        <v>3.203654469940418E-4</v>
      </c>
      <c r="X146" s="51">
        <f t="shared" si="88"/>
        <v>3.922991008729378E-4</v>
      </c>
      <c r="Y146" s="51">
        <f t="shared" si="88"/>
        <v>4.0342379415997436E-4</v>
      </c>
    </row>
    <row r="147" spans="13:25" ht="15.75" thickBot="1">
      <c r="M147" s="35">
        <v>24576</v>
      </c>
      <c r="N147" s="19"/>
      <c r="O147" s="51">
        <f t="shared" si="88"/>
        <v>8.0071746089872527E-5</v>
      </c>
      <c r="P147" s="51">
        <f t="shared" si="88"/>
        <v>6.0738073224309124E-5</v>
      </c>
      <c r="Q147" s="51">
        <f t="shared" si="88"/>
        <v>5.3752900129250707E-5</v>
      </c>
      <c r="R147" s="51">
        <f t="shared" si="88"/>
        <v>4.9587326563182242E-5</v>
      </c>
      <c r="S147" s="51">
        <f t="shared" si="88"/>
        <v>4.8625327920032053E-5</v>
      </c>
      <c r="T147" s="51">
        <f t="shared" si="88"/>
        <v>1.1091354993851332E-4</v>
      </c>
      <c r="U147" s="51">
        <f t="shared" si="88"/>
        <v>9.4562617554904479E-5</v>
      </c>
      <c r="V147" s="51">
        <f t="shared" si="88"/>
        <v>1.7259624241194659E-4</v>
      </c>
      <c r="W147" s="51">
        <f t="shared" si="88"/>
        <v>1.6248413116928118E-4</v>
      </c>
      <c r="X147" s="51">
        <f t="shared" si="88"/>
        <v>2.0711626884604046E-4</v>
      </c>
      <c r="Y147" s="51">
        <f t="shared" si="88"/>
        <v>2.2420452152676682E-4</v>
      </c>
    </row>
    <row r="148" spans="13:25" ht="15.75" thickBot="1">
      <c r="M148" s="27">
        <f>M147*2</f>
        <v>49152</v>
      </c>
      <c r="N148" s="37"/>
      <c r="O148" s="51">
        <f t="shared" si="88"/>
        <v>4.0067291260537581E-5</v>
      </c>
      <c r="P148" s="51">
        <f t="shared" si="88"/>
        <v>2.9948183418001661E-5</v>
      </c>
      <c r="Q148" s="51">
        <f t="shared" si="88"/>
        <v>2.7182921328761393E-5</v>
      </c>
      <c r="R148" s="51">
        <f t="shared" si="88"/>
        <v>2.5290008953202078E-5</v>
      </c>
      <c r="S148" s="51">
        <f t="shared" si="88"/>
        <v>2.3840154393574337E-5</v>
      </c>
      <c r="T148" s="51">
        <f t="shared" si="88"/>
        <v>5.5788703782663801E-5</v>
      </c>
      <c r="U148" s="51">
        <f t="shared" si="88"/>
        <v>5.0629918772031314E-5</v>
      </c>
      <c r="V148" s="51">
        <f t="shared" si="88"/>
        <v>8.6415339474967727E-5</v>
      </c>
      <c r="W148" s="51">
        <f t="shared" ref="W148" si="90">-((W131*(W$117/V$117))/((W131-1)*$N96))</f>
        <v>1.2227482595282057E-6</v>
      </c>
      <c r="X148" s="51">
        <f t="shared" ref="X148:Y148" si="91">-((X131*(X$117/$N$117))/((X131-1)*$M148))</f>
        <v>1.220302999845898E-4</v>
      </c>
      <c r="Y148" s="51">
        <f t="shared" si="91"/>
        <v>1.1582933686414986E-4</v>
      </c>
    </row>
  </sheetData>
  <mergeCells count="90">
    <mergeCell ref="N133:Y133"/>
    <mergeCell ref="M61:V61"/>
    <mergeCell ref="AD62:AE62"/>
    <mergeCell ref="A79:AF79"/>
    <mergeCell ref="C62:E62"/>
    <mergeCell ref="F62:G62"/>
    <mergeCell ref="N62:P62"/>
    <mergeCell ref="Q62:R62"/>
    <mergeCell ref="S62:T62"/>
    <mergeCell ref="U62:V62"/>
    <mergeCell ref="AO62:AP62"/>
    <mergeCell ref="AQ62:AR62"/>
    <mergeCell ref="X61:AG61"/>
    <mergeCell ref="AI61:AR61"/>
    <mergeCell ref="AF43:AG43"/>
    <mergeCell ref="AJ62:AL62"/>
    <mergeCell ref="AM62:AN62"/>
    <mergeCell ref="Y62:AA62"/>
    <mergeCell ref="AB62:AC62"/>
    <mergeCell ref="AO43:AP43"/>
    <mergeCell ref="AQ43:AR43"/>
    <mergeCell ref="AF62:AG62"/>
    <mergeCell ref="AD43:AE43"/>
    <mergeCell ref="AF4:AG4"/>
    <mergeCell ref="X3:AG3"/>
    <mergeCell ref="AM4:AN4"/>
    <mergeCell ref="AI42:AR42"/>
    <mergeCell ref="AO4:AP4"/>
    <mergeCell ref="AQ4:AR4"/>
    <mergeCell ref="AJ23:AL23"/>
    <mergeCell ref="AM23:AN23"/>
    <mergeCell ref="AB23:AC23"/>
    <mergeCell ref="H23:I23"/>
    <mergeCell ref="J23:K23"/>
    <mergeCell ref="AI3:AR3"/>
    <mergeCell ref="S23:T23"/>
    <mergeCell ref="U23:V23"/>
    <mergeCell ref="M22:V22"/>
    <mergeCell ref="AD23:AE23"/>
    <mergeCell ref="AF23:AG23"/>
    <mergeCell ref="X22:AG22"/>
    <mergeCell ref="AO23:AP23"/>
    <mergeCell ref="AQ23:AR23"/>
    <mergeCell ref="AI22:AR22"/>
    <mergeCell ref="Y4:AA4"/>
    <mergeCell ref="AJ4:AL4"/>
    <mergeCell ref="AD4:AE4"/>
    <mergeCell ref="C23:E23"/>
    <mergeCell ref="F23:G23"/>
    <mergeCell ref="N23:P23"/>
    <mergeCell ref="Q23:R23"/>
    <mergeCell ref="Y23:AA23"/>
    <mergeCell ref="H43:I43"/>
    <mergeCell ref="J43:K43"/>
    <mergeCell ref="H62:I62"/>
    <mergeCell ref="J62:K62"/>
    <mergeCell ref="B42:K42"/>
    <mergeCell ref="B61:K61"/>
    <mergeCell ref="X42:AG42"/>
    <mergeCell ref="A1:AF1"/>
    <mergeCell ref="A20:AF20"/>
    <mergeCell ref="F4:G4"/>
    <mergeCell ref="Q4:R4"/>
    <mergeCell ref="AB4:AC4"/>
    <mergeCell ref="C4:E4"/>
    <mergeCell ref="N4:P4"/>
    <mergeCell ref="H4:I4"/>
    <mergeCell ref="J4:K4"/>
    <mergeCell ref="B3:K3"/>
    <mergeCell ref="S4:T4"/>
    <mergeCell ref="U4:V4"/>
    <mergeCell ref="M3:V3"/>
    <mergeCell ref="B22:K22"/>
    <mergeCell ref="A40:AF40"/>
    <mergeCell ref="AV3:BG3"/>
    <mergeCell ref="M81:Y81"/>
    <mergeCell ref="M99:Y99"/>
    <mergeCell ref="M116:Y116"/>
    <mergeCell ref="M42:V42"/>
    <mergeCell ref="AJ43:AL43"/>
    <mergeCell ref="AM43:AN43"/>
    <mergeCell ref="A59:AF59"/>
    <mergeCell ref="C43:E43"/>
    <mergeCell ref="F43:G43"/>
    <mergeCell ref="N43:P43"/>
    <mergeCell ref="Q43:R43"/>
    <mergeCell ref="Y43:AA43"/>
    <mergeCell ref="AB43:AC43"/>
    <mergeCell ref="S43:T43"/>
    <mergeCell ref="U43:V4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42BFE-090A-48C3-9677-C813224F268C}">
  <dimension ref="A1:A8"/>
  <sheetViews>
    <sheetView workbookViewId="0">
      <selection activeCell="C26" sqref="C26"/>
    </sheetView>
  </sheetViews>
  <sheetFormatPr defaultRowHeight="15"/>
  <sheetData>
    <row r="1" spans="1:1">
      <c r="A1" t="s">
        <v>4</v>
      </c>
    </row>
    <row r="2" spans="1:1">
      <c r="A2" t="s">
        <v>5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8B5AE-7C7F-4E42-9E5C-4F23DC22E54C}">
  <dimension ref="A1"/>
  <sheetViews>
    <sheetView zoomScale="85" zoomScaleNormal="85" workbookViewId="0">
      <selection activeCell="X31" sqref="X31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8FAF4-C6FB-421B-A2B1-E0262C325EEE}">
  <dimension ref="A1"/>
  <sheetViews>
    <sheetView topLeftCell="A4" workbookViewId="0">
      <selection activeCell="U58" sqref="U58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F2B42-9C4C-4531-9E32-8141076246D1}">
  <dimension ref="A1"/>
  <sheetViews>
    <sheetView topLeftCell="A43" zoomScale="55" zoomScaleNormal="55" workbookViewId="0">
      <selection activeCell="V108" sqref="V108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AB104-5046-4F27-A342-D9B4B95BC774}">
  <dimension ref="A35:Y112"/>
  <sheetViews>
    <sheetView tabSelected="1" topLeftCell="K116" zoomScale="130" zoomScaleNormal="130" workbookViewId="0">
      <selection activeCell="AD145" sqref="AD145"/>
    </sheetView>
  </sheetViews>
  <sheetFormatPr defaultColWidth="12.28515625" defaultRowHeight="15"/>
  <cols>
    <col min="2" max="2" width="14.140625" bestFit="1" customWidth="1"/>
    <col min="8" max="8" width="14.140625" bestFit="1" customWidth="1"/>
    <col min="14" max="14" width="13.7109375" bestFit="1" customWidth="1"/>
  </cols>
  <sheetData>
    <row r="35" spans="1:25" ht="15.75" thickBot="1"/>
    <row r="36" spans="1:25" ht="15.75" thickBot="1">
      <c r="B36" s="109" t="s">
        <v>33</v>
      </c>
      <c r="C36" s="109"/>
      <c r="D36" s="109"/>
      <c r="E36" s="109"/>
      <c r="F36" s="109"/>
      <c r="H36" s="119" t="s">
        <v>36</v>
      </c>
      <c r="I36" s="120"/>
      <c r="J36" s="120"/>
      <c r="K36" s="120"/>
      <c r="L36" s="120"/>
      <c r="M36" s="120"/>
      <c r="N36" s="121"/>
    </row>
    <row r="37" spans="1:25" ht="30.75" thickBot="1">
      <c r="B37" s="101" t="s">
        <v>34</v>
      </c>
      <c r="C37" s="101" t="s">
        <v>35</v>
      </c>
      <c r="D37" s="101" t="s">
        <v>37</v>
      </c>
      <c r="E37" s="101" t="s">
        <v>38</v>
      </c>
      <c r="F37" s="101" t="s">
        <v>31</v>
      </c>
      <c r="H37" s="97" t="s">
        <v>34</v>
      </c>
      <c r="I37" s="97" t="s">
        <v>35</v>
      </c>
      <c r="J37" s="97" t="s">
        <v>37</v>
      </c>
      <c r="K37" s="97" t="s">
        <v>38</v>
      </c>
      <c r="L37" s="97" t="s">
        <v>31</v>
      </c>
      <c r="M37" s="123" t="s">
        <v>26</v>
      </c>
      <c r="N37" s="123" t="s">
        <v>53</v>
      </c>
    </row>
    <row r="38" spans="1:25" ht="15.75">
      <c r="B38" s="95">
        <v>1</v>
      </c>
      <c r="C38" s="87">
        <v>37001</v>
      </c>
      <c r="D38" s="87">
        <v>202920</v>
      </c>
      <c r="E38" s="102">
        <f>D38/C38</f>
        <v>5.4841761033485579</v>
      </c>
      <c r="F38" s="96">
        <v>87366.65</v>
      </c>
      <c r="H38" s="88">
        <v>1</v>
      </c>
      <c r="I38" s="89">
        <v>6277</v>
      </c>
      <c r="J38" s="89">
        <v>34569</v>
      </c>
      <c r="K38" s="104">
        <f t="shared" ref="K38:K43" si="0">J38/I38</f>
        <v>5.5072486856778715</v>
      </c>
      <c r="L38" s="89">
        <v>14872.86</v>
      </c>
      <c r="M38" s="124">
        <f t="shared" ref="M38:M43" si="1">F38/L38</f>
        <v>5.8742333350814837</v>
      </c>
      <c r="N38" s="99">
        <f>C38/I38</f>
        <v>5.8946949179544372</v>
      </c>
    </row>
    <row r="39" spans="1:25" ht="15.75">
      <c r="B39" s="90">
        <v>2</v>
      </c>
      <c r="C39" s="86">
        <v>46361</v>
      </c>
      <c r="D39" s="87">
        <v>259400</v>
      </c>
      <c r="E39" s="102">
        <f t="shared" ref="E39:E43" si="2">D39/C39</f>
        <v>5.5952201203597856</v>
      </c>
      <c r="F39" s="91">
        <v>115929.97</v>
      </c>
      <c r="H39" s="90">
        <v>2</v>
      </c>
      <c r="I39" s="86">
        <v>11653</v>
      </c>
      <c r="J39" s="86">
        <v>69385</v>
      </c>
      <c r="K39" s="105">
        <f t="shared" si="0"/>
        <v>5.9542607053977514</v>
      </c>
      <c r="L39" s="86">
        <v>29251.56</v>
      </c>
      <c r="M39" s="69">
        <f t="shared" si="1"/>
        <v>3.9632064067694168</v>
      </c>
      <c r="N39" s="75">
        <f t="shared" ref="N39:N43" si="3">C39/I39</f>
        <v>3.9784604822792415</v>
      </c>
    </row>
    <row r="40" spans="1:25" ht="15.75">
      <c r="B40" s="90">
        <v>3</v>
      </c>
      <c r="C40" s="86">
        <v>72489</v>
      </c>
      <c r="D40" s="87">
        <v>405236</v>
      </c>
      <c r="E40" s="102">
        <f t="shared" si="2"/>
        <v>5.5903102539695677</v>
      </c>
      <c r="F40" s="91">
        <v>184634.34</v>
      </c>
      <c r="H40" s="90">
        <v>3</v>
      </c>
      <c r="I40" s="86">
        <v>25317</v>
      </c>
      <c r="J40" s="86">
        <v>160041</v>
      </c>
      <c r="K40" s="102">
        <f t="shared" si="0"/>
        <v>6.3214835881028559</v>
      </c>
      <c r="L40" s="86">
        <v>66799.179999999993</v>
      </c>
      <c r="M40" s="69">
        <f t="shared" si="1"/>
        <v>2.7640210553482842</v>
      </c>
      <c r="N40" s="75">
        <f t="shared" si="3"/>
        <v>2.863253940040289</v>
      </c>
    </row>
    <row r="41" spans="1:25" ht="15.75">
      <c r="B41" s="90">
        <v>4</v>
      </c>
      <c r="C41" s="86">
        <v>93525</v>
      </c>
      <c r="D41" s="87">
        <v>546280</v>
      </c>
      <c r="E41" s="102">
        <f t="shared" si="2"/>
        <v>5.8410050788559209</v>
      </c>
      <c r="F41" s="91">
        <v>252959.511</v>
      </c>
      <c r="H41" s="90">
        <v>4</v>
      </c>
      <c r="I41" s="86">
        <v>36949</v>
      </c>
      <c r="J41" s="86">
        <v>241577</v>
      </c>
      <c r="K41" s="105">
        <f t="shared" si="0"/>
        <v>6.5381201115050471</v>
      </c>
      <c r="L41" s="98">
        <v>102216.3</v>
      </c>
      <c r="M41" s="69">
        <f t="shared" si="1"/>
        <v>2.4747472859025419</v>
      </c>
      <c r="N41" s="75">
        <f t="shared" si="3"/>
        <v>2.5311916425343042</v>
      </c>
    </row>
    <row r="42" spans="1:25" ht="15.75">
      <c r="B42" s="90">
        <v>5</v>
      </c>
      <c r="C42" s="86">
        <v>209944</v>
      </c>
      <c r="D42" s="87">
        <v>1254784</v>
      </c>
      <c r="E42" s="102">
        <f t="shared" si="2"/>
        <v>5.9767557062835808</v>
      </c>
      <c r="F42" s="91">
        <v>588336.01</v>
      </c>
      <c r="H42" s="90">
        <v>5</v>
      </c>
      <c r="I42" s="86">
        <v>83134</v>
      </c>
      <c r="J42" s="86">
        <v>570930</v>
      </c>
      <c r="K42" s="102">
        <f t="shared" si="0"/>
        <v>6.8675872687468429</v>
      </c>
      <c r="L42" s="86">
        <v>243612.05</v>
      </c>
      <c r="M42" s="69">
        <f t="shared" si="1"/>
        <v>2.4150529910158385</v>
      </c>
      <c r="N42" s="75">
        <f t="shared" si="3"/>
        <v>2.5253686818870738</v>
      </c>
    </row>
    <row r="43" spans="1:25" ht="16.5" thickBot="1">
      <c r="B43" s="92">
        <v>6</v>
      </c>
      <c r="C43" s="93">
        <v>423940</v>
      </c>
      <c r="D43" s="93">
        <v>2712165</v>
      </c>
      <c r="E43" s="103">
        <f t="shared" si="2"/>
        <v>6.3975208755956032</v>
      </c>
      <c r="F43" s="94">
        <v>1581697.61</v>
      </c>
      <c r="H43" s="92">
        <v>6</v>
      </c>
      <c r="I43" s="93">
        <v>186679</v>
      </c>
      <c r="J43" s="93">
        <v>1345818</v>
      </c>
      <c r="K43" s="106">
        <f t="shared" si="0"/>
        <v>7.2092629594116104</v>
      </c>
      <c r="L43" s="93">
        <v>581840.76</v>
      </c>
      <c r="M43" s="79">
        <f t="shared" si="1"/>
        <v>2.7184372748310035</v>
      </c>
      <c r="N43" s="85">
        <f t="shared" si="3"/>
        <v>2.270957097477488</v>
      </c>
    </row>
    <row r="46" spans="1:25" s="107" customFormat="1">
      <c r="A46" s="122" t="s">
        <v>39</v>
      </c>
      <c r="B46" s="122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</row>
    <row r="48" spans="1:25">
      <c r="B48" t="s">
        <v>2</v>
      </c>
    </row>
    <row r="50" spans="2:14" ht="15.75" thickBot="1"/>
    <row r="51" spans="2:14" ht="15.75" thickBot="1">
      <c r="B51" s="109" t="s">
        <v>33</v>
      </c>
      <c r="C51" s="109"/>
      <c r="D51" s="109"/>
      <c r="E51" s="109"/>
      <c r="F51" s="109"/>
      <c r="H51" s="119" t="s">
        <v>36</v>
      </c>
      <c r="I51" s="120"/>
      <c r="J51" s="120"/>
      <c r="K51" s="120"/>
      <c r="L51" s="120"/>
      <c r="M51" s="121"/>
    </row>
    <row r="52" spans="2:14" ht="30.75" thickBot="1">
      <c r="B52" s="101" t="s">
        <v>40</v>
      </c>
      <c r="C52" s="101" t="s">
        <v>35</v>
      </c>
      <c r="D52" s="101" t="s">
        <v>37</v>
      </c>
      <c r="E52" s="101" t="s">
        <v>38</v>
      </c>
      <c r="F52" s="101" t="s">
        <v>31</v>
      </c>
      <c r="H52" s="97" t="s">
        <v>40</v>
      </c>
      <c r="I52" s="97" t="s">
        <v>35</v>
      </c>
      <c r="J52" s="97" t="s">
        <v>37</v>
      </c>
      <c r="K52" s="97" t="s">
        <v>38</v>
      </c>
      <c r="L52" s="97" t="s">
        <v>31</v>
      </c>
      <c r="M52" s="97" t="s">
        <v>26</v>
      </c>
    </row>
    <row r="53" spans="2:14" ht="15.75">
      <c r="B53" s="90" t="s">
        <v>43</v>
      </c>
      <c r="C53" s="86">
        <v>19764</v>
      </c>
      <c r="D53" s="87">
        <v>87024</v>
      </c>
      <c r="E53" s="102">
        <f>D53/C53</f>
        <v>4.4031572556162724</v>
      </c>
      <c r="F53" s="91">
        <v>47126.42</v>
      </c>
      <c r="H53" s="90" t="s">
        <v>43</v>
      </c>
      <c r="I53" s="86">
        <v>3774</v>
      </c>
      <c r="J53" s="86">
        <v>18370</v>
      </c>
      <c r="K53" s="102">
        <f>J53/I53</f>
        <v>4.8675145733969263</v>
      </c>
      <c r="L53" s="86">
        <v>9261.0300000000007</v>
      </c>
      <c r="M53" s="75">
        <f>F53/L53</f>
        <v>5.0886802007983984</v>
      </c>
      <c r="N53" s="100">
        <f>C53/I53</f>
        <v>5.2368839427662959</v>
      </c>
    </row>
    <row r="54" spans="2:14" ht="16.5" thickBot="1">
      <c r="B54" s="90" t="s">
        <v>42</v>
      </c>
      <c r="C54" s="86">
        <v>50052</v>
      </c>
      <c r="D54" s="87">
        <v>241176</v>
      </c>
      <c r="E54" s="102">
        <f>D54/C54</f>
        <v>4.8185087508990652</v>
      </c>
      <c r="F54" s="91">
        <v>125176.22</v>
      </c>
      <c r="H54" s="90" t="s">
        <v>42</v>
      </c>
      <c r="I54" s="86">
        <v>10398</v>
      </c>
      <c r="J54" s="86">
        <v>55354</v>
      </c>
      <c r="K54" s="105">
        <f>J54/I54</f>
        <v>5.3235237545681864</v>
      </c>
      <c r="L54" s="86">
        <v>26042.85</v>
      </c>
      <c r="M54" s="75">
        <f>F54/L54</f>
        <v>4.8065484384389574</v>
      </c>
      <c r="N54" s="100">
        <f t="shared" ref="N54:N55" si="4">C54/I54</f>
        <v>4.8136180034622047</v>
      </c>
    </row>
    <row r="55" spans="2:14" ht="15.75">
      <c r="B55" s="95" t="s">
        <v>41</v>
      </c>
      <c r="C55" s="87">
        <v>72489</v>
      </c>
      <c r="D55" s="87">
        <v>405236</v>
      </c>
      <c r="E55" s="102">
        <f>D55/C55</f>
        <v>5.5903102539695677</v>
      </c>
      <c r="F55" s="96">
        <v>184634.34</v>
      </c>
      <c r="H55" s="95" t="s">
        <v>41</v>
      </c>
      <c r="I55" s="89">
        <v>25317</v>
      </c>
      <c r="J55" s="89">
        <v>160041</v>
      </c>
      <c r="K55" s="104">
        <f>J55/I55</f>
        <v>6.3214835881028559</v>
      </c>
      <c r="L55" s="89">
        <v>66799.179999999993</v>
      </c>
      <c r="M55" s="99">
        <f>F55/L55</f>
        <v>2.7640210553482842</v>
      </c>
      <c r="N55" s="100">
        <f t="shared" si="4"/>
        <v>2.863253940040289</v>
      </c>
    </row>
    <row r="101" spans="1:25">
      <c r="A101" s="122" t="s">
        <v>44</v>
      </c>
      <c r="B101" s="122"/>
      <c r="C101" s="122"/>
      <c r="D101" s="122"/>
      <c r="E101" s="122"/>
      <c r="F101" s="122"/>
      <c r="G101" s="122"/>
      <c r="H101" s="122"/>
      <c r="I101" s="122"/>
      <c r="J101" s="122"/>
      <c r="K101" s="122"/>
      <c r="L101" s="122"/>
      <c r="M101" s="122"/>
      <c r="N101" s="122"/>
      <c r="O101" s="122"/>
      <c r="P101" s="122"/>
      <c r="Q101" s="122"/>
      <c r="R101" s="122"/>
      <c r="S101" s="122"/>
      <c r="T101" s="122"/>
      <c r="U101" s="122"/>
      <c r="V101" s="122"/>
      <c r="W101" s="122"/>
      <c r="X101" s="122"/>
      <c r="Y101" s="122"/>
    </row>
    <row r="103" spans="1:25" ht="15.75" thickBot="1"/>
    <row r="104" spans="1:25" ht="15.75" thickBot="1">
      <c r="B104" s="109" t="s">
        <v>33</v>
      </c>
      <c r="C104" s="109"/>
      <c r="D104" s="109"/>
      <c r="E104" s="109"/>
      <c r="F104" s="109"/>
      <c r="H104" s="119" t="s">
        <v>36</v>
      </c>
      <c r="I104" s="120"/>
      <c r="J104" s="120"/>
      <c r="K104" s="120"/>
      <c r="L104" s="120"/>
      <c r="M104" s="120"/>
      <c r="N104" s="121"/>
    </row>
    <row r="105" spans="1:25" ht="30.75" thickBot="1">
      <c r="B105" s="101" t="s">
        <v>45</v>
      </c>
      <c r="C105" s="101" t="s">
        <v>35</v>
      </c>
      <c r="D105" s="101" t="s">
        <v>37</v>
      </c>
      <c r="E105" s="101" t="s">
        <v>38</v>
      </c>
      <c r="F105" s="101" t="s">
        <v>31</v>
      </c>
      <c r="H105" s="97" t="s">
        <v>45</v>
      </c>
      <c r="I105" s="97" t="s">
        <v>35</v>
      </c>
      <c r="J105" s="97" t="s">
        <v>37</v>
      </c>
      <c r="K105" s="97" t="s">
        <v>38</v>
      </c>
      <c r="L105" s="97" t="s">
        <v>31</v>
      </c>
      <c r="M105" s="97" t="s">
        <v>26</v>
      </c>
      <c r="N105" s="97" t="s">
        <v>53</v>
      </c>
    </row>
    <row r="106" spans="1:25" ht="15.75">
      <c r="B106" s="95" t="s">
        <v>46</v>
      </c>
      <c r="C106" s="87">
        <v>16</v>
      </c>
      <c r="D106" s="87">
        <v>32</v>
      </c>
      <c r="E106" s="102">
        <f>D106/C106</f>
        <v>2</v>
      </c>
      <c r="F106" s="96">
        <v>11.109</v>
      </c>
      <c r="H106" s="88" t="s">
        <v>46</v>
      </c>
      <c r="I106" s="89">
        <v>2</v>
      </c>
      <c r="J106" s="89">
        <v>1</v>
      </c>
      <c r="K106" s="104">
        <f t="shared" ref="K106:K112" si="5">J106/I106</f>
        <v>0.5</v>
      </c>
      <c r="L106" s="89">
        <v>3.8097000000000003</v>
      </c>
      <c r="M106" s="124">
        <f t="shared" ref="M106:M110" si="6">F106/L106</f>
        <v>2.915977636034333</v>
      </c>
      <c r="N106" s="99">
        <f>C106/I106</f>
        <v>8</v>
      </c>
    </row>
    <row r="107" spans="1:25" ht="15.75">
      <c r="B107" s="90" t="s">
        <v>47</v>
      </c>
      <c r="C107" s="86">
        <v>32</v>
      </c>
      <c r="D107" s="87">
        <v>80</v>
      </c>
      <c r="E107" s="102">
        <f t="shared" ref="E107:E111" si="7">D107/C107</f>
        <v>2.5</v>
      </c>
      <c r="F107" s="91">
        <v>26.202000000000002</v>
      </c>
      <c r="H107" s="90" t="s">
        <v>47</v>
      </c>
      <c r="I107" s="86">
        <v>2</v>
      </c>
      <c r="J107" s="86">
        <v>1</v>
      </c>
      <c r="K107" s="105">
        <f t="shared" si="5"/>
        <v>0.5</v>
      </c>
      <c r="L107" s="86">
        <v>5.2135799999999994</v>
      </c>
      <c r="M107" s="69">
        <f t="shared" si="6"/>
        <v>5.0257212894019085</v>
      </c>
      <c r="N107" s="75">
        <f t="shared" ref="N107:N112" si="8">C107/I107</f>
        <v>16</v>
      </c>
    </row>
    <row r="108" spans="1:25" ht="15.75">
      <c r="B108" s="90" t="s">
        <v>48</v>
      </c>
      <c r="C108" s="86">
        <v>64</v>
      </c>
      <c r="D108" s="87">
        <v>192</v>
      </c>
      <c r="E108" s="102">
        <f t="shared" si="7"/>
        <v>3</v>
      </c>
      <c r="F108" s="91">
        <v>64.012</v>
      </c>
      <c r="H108" s="90" t="s">
        <v>48</v>
      </c>
      <c r="I108" s="86">
        <v>2</v>
      </c>
      <c r="J108" s="86">
        <v>1</v>
      </c>
      <c r="K108" s="102">
        <f t="shared" si="5"/>
        <v>0.5</v>
      </c>
      <c r="L108" s="86">
        <v>9.0632950000000001</v>
      </c>
      <c r="M108" s="69">
        <f t="shared" si="6"/>
        <v>7.0627735277291537</v>
      </c>
      <c r="N108" s="75">
        <f t="shared" si="8"/>
        <v>32</v>
      </c>
    </row>
    <row r="109" spans="1:25" ht="15.75">
      <c r="B109" s="90" t="s">
        <v>49</v>
      </c>
      <c r="C109" s="86">
        <v>512</v>
      </c>
      <c r="D109" s="87">
        <v>1984</v>
      </c>
      <c r="E109" s="102">
        <f t="shared" si="7"/>
        <v>3.875</v>
      </c>
      <c r="F109" s="91">
        <v>906.57799999999997</v>
      </c>
      <c r="H109" s="90" t="s">
        <v>49</v>
      </c>
      <c r="I109" s="86">
        <v>4</v>
      </c>
      <c r="J109" s="86">
        <v>4</v>
      </c>
      <c r="K109" s="105">
        <f t="shared" si="5"/>
        <v>1</v>
      </c>
      <c r="L109" s="98">
        <v>67.563659999999999</v>
      </c>
      <c r="M109" s="69">
        <f t="shared" si="6"/>
        <v>13.418130397317137</v>
      </c>
      <c r="N109" s="75">
        <f t="shared" si="8"/>
        <v>128</v>
      </c>
    </row>
    <row r="110" spans="1:25" ht="15.75">
      <c r="B110" s="90" t="s">
        <v>50</v>
      </c>
      <c r="C110" s="86">
        <v>1024</v>
      </c>
      <c r="D110" s="87">
        <v>4032</v>
      </c>
      <c r="E110" s="102">
        <f t="shared" si="7"/>
        <v>3.9375</v>
      </c>
      <c r="F110" s="91">
        <v>2154.8620000000001</v>
      </c>
      <c r="H110" s="90" t="s">
        <v>50</v>
      </c>
      <c r="I110" s="86">
        <v>4</v>
      </c>
      <c r="J110" s="86">
        <v>4</v>
      </c>
      <c r="K110" s="102">
        <f t="shared" si="5"/>
        <v>1</v>
      </c>
      <c r="L110" s="86">
        <v>117.83296799999999</v>
      </c>
      <c r="M110" s="69">
        <f t="shared" si="6"/>
        <v>18.287428693131112</v>
      </c>
      <c r="N110" s="75">
        <f t="shared" si="8"/>
        <v>256</v>
      </c>
    </row>
    <row r="111" spans="1:25" ht="15.75">
      <c r="B111" s="90" t="s">
        <v>51</v>
      </c>
      <c r="C111" s="86">
        <v>2048</v>
      </c>
      <c r="D111" s="87">
        <v>8128</v>
      </c>
      <c r="E111" s="102">
        <f t="shared" ref="E111" si="9">D111/C111</f>
        <v>3.96875</v>
      </c>
      <c r="F111" s="91">
        <v>5154.8580000000002</v>
      </c>
      <c r="H111" s="90" t="s">
        <v>51</v>
      </c>
      <c r="I111" s="86">
        <v>4</v>
      </c>
      <c r="J111" s="86">
        <v>4</v>
      </c>
      <c r="K111" s="102">
        <f t="shared" ref="K111" si="10">J111/I111</f>
        <v>1</v>
      </c>
      <c r="L111" s="86">
        <v>108.544481</v>
      </c>
      <c r="M111" s="69">
        <f t="shared" ref="M111" si="11">F111/L111</f>
        <v>47.490742527941151</v>
      </c>
      <c r="N111" s="75">
        <f t="shared" si="8"/>
        <v>512</v>
      </c>
    </row>
    <row r="112" spans="1:25" ht="16.5" thickBot="1">
      <c r="B112" s="92" t="s">
        <v>52</v>
      </c>
      <c r="C112" s="93">
        <v>32768</v>
      </c>
      <c r="D112" s="93">
        <v>131008</v>
      </c>
      <c r="E112" s="103">
        <f t="shared" ref="E112" si="12">D112/C112</f>
        <v>3.998046875</v>
      </c>
      <c r="F112" s="94">
        <v>105675.709</v>
      </c>
      <c r="H112" s="92" t="s">
        <v>52</v>
      </c>
      <c r="I112" s="93">
        <v>8</v>
      </c>
      <c r="J112" s="93">
        <v>12</v>
      </c>
      <c r="K112" s="106">
        <f t="shared" ref="K112" si="13">J112/I112</f>
        <v>1.5</v>
      </c>
      <c r="L112" s="93">
        <v>705.015535</v>
      </c>
      <c r="M112" s="79">
        <f t="shared" ref="M112" si="14">F112/L112</f>
        <v>149.89131977070548</v>
      </c>
      <c r="N112" s="80">
        <f t="shared" si="8"/>
        <v>4096</v>
      </c>
    </row>
  </sheetData>
  <mergeCells count="8">
    <mergeCell ref="A101:Y101"/>
    <mergeCell ref="B104:F104"/>
    <mergeCell ref="H36:N36"/>
    <mergeCell ref="H104:N104"/>
    <mergeCell ref="B36:F36"/>
    <mergeCell ref="A46:Y46"/>
    <mergeCell ref="B51:F51"/>
    <mergeCell ref="H51:M51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DF501-1C86-43CC-B8AA-EC476ECC72FB}">
  <dimension ref="A1"/>
  <sheetViews>
    <sheetView zoomScale="85" zoomScaleNormal="85" workbookViewId="0">
      <selection activeCell="N82" sqref="N82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35453-3822-4CE5-9433-9CFF941F6D3B}">
  <dimension ref="A1"/>
  <sheetViews>
    <sheetView topLeftCell="A124" zoomScaleNormal="100" workbookViewId="0">
      <selection activeCell="N212" sqref="N212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52A5F-BEC8-4B19-8A8C-3B19F6E8BBD0}">
  <dimension ref="A1"/>
  <sheetViews>
    <sheetView workbookViewId="0">
      <selection activeCell="D3" sqref="D3"/>
    </sheetView>
  </sheetViews>
  <sheetFormatPr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949B0-2A34-48D5-8222-D0C956C91E26}">
  <dimension ref="A1"/>
  <sheetViews>
    <sheetView topLeftCell="A83" zoomScaleNormal="100" workbookViewId="0">
      <selection activeCell="K202" sqref="K202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EF503-B2B2-48F9-BF76-F6E582F612B1}">
  <dimension ref="A1"/>
  <sheetViews>
    <sheetView workbookViewId="0">
      <selection activeCell="K18" sqref="K18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6D63C-1F64-426D-9EF6-788629001DDC}">
  <dimension ref="A1"/>
  <sheetViews>
    <sheetView zoomScaleNormal="100" workbookViewId="0">
      <selection activeCell="Q21" sqref="Q21"/>
    </sheetView>
  </sheetViews>
  <sheetFormatPr defaultRowHeight="15"/>
  <sheetData/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MPI</vt:lpstr>
      <vt:lpstr>Info</vt:lpstr>
      <vt:lpstr>MPI_Graph_No_DHT_Sync</vt:lpstr>
      <vt:lpstr>MPI_Graph_No_DHT_Non-Sync</vt:lpstr>
      <vt:lpstr>MPI_Graph_DHT_Sync</vt:lpstr>
      <vt:lpstr>Sync v Non-Sync</vt:lpstr>
      <vt:lpstr>ESize Variation</vt:lpstr>
      <vt:lpstr>Speedup_and_Eff_no_DHT</vt:lpstr>
      <vt:lpstr>Sheet5</vt:lpstr>
      <vt:lpstr>Speedup_and_Eff_with_DHT</vt:lpstr>
      <vt:lpstr>SpdEff_DHT_vs_no</vt:lpstr>
      <vt:lpstr>Esize_speedup_and_eff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Noah</dc:creator>
  <cp:lastModifiedBy>Noah</cp:lastModifiedBy>
  <cp:lastPrinted>2022-03-19T00:00:14Z</cp:lastPrinted>
  <dcterms:created xsi:type="dcterms:W3CDTF">2022-01-08T19:35:44Z</dcterms:created>
  <dcterms:modified xsi:type="dcterms:W3CDTF">2023-03-24T21:48:04Z</dcterms:modified>
</cp:coreProperties>
</file>